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25" activeTab="0"/>
  </bookViews>
  <sheets>
    <sheet name="นำเข้ารายเดือน" sheetId="1" r:id="rId1"/>
    <sheet name="ส่งออกรายเดือน" sheetId="2" r:id="rId2"/>
    <sheet name="ผ่านแดนรายเดือน" sheetId="3" r:id="rId3"/>
    <sheet name="10อันดับนำเข้า" sheetId="4" r:id="rId4"/>
    <sheet name="10อันดับส่งออก" sheetId="5" r:id="rId5"/>
    <sheet name="10อันดับผ่านแดน" sheetId="6" r:id="rId6"/>
  </sheets>
  <definedNames/>
  <calcPr fullCalcOnLoad="1"/>
</workbook>
</file>

<file path=xl/sharedStrings.xml><?xml version="1.0" encoding="utf-8"?>
<sst xmlns="http://schemas.openxmlformats.org/spreadsheetml/2006/main" count="2690" uniqueCount="516">
  <si>
    <t>สินค้านำเข้าด่านศุลกากรช่องเม็ก</t>
  </si>
  <si>
    <t>ประจำเดือน ตุลาคม 2556</t>
  </si>
  <si>
    <t>ลำดับ</t>
  </si>
  <si>
    <t>พิกัดศุลกากร</t>
  </si>
  <si>
    <t>ชนิดสินค้า</t>
  </si>
  <si>
    <t>จำนวน</t>
  </si>
  <si>
    <t>น้ำหนัก(ก.ก.)</t>
  </si>
  <si>
    <t>ราคา(บาท)</t>
  </si>
  <si>
    <t>อากรขาเข้า(บาท)</t>
  </si>
  <si>
    <t>ภาษีมูลค่าเพิ่ม(บาท)</t>
  </si>
  <si>
    <t>หมายเหตุ</t>
  </si>
  <si>
    <t>กะหล่ำปลี</t>
  </si>
  <si>
    <t>ก.ก.</t>
  </si>
  <si>
    <t>มันเทศ</t>
  </si>
  <si>
    <t>ถั่วลิสงแกะเปลือก</t>
  </si>
  <si>
    <t>ไม้แปรรูป</t>
  </si>
  <si>
    <t>MTQ</t>
  </si>
  <si>
    <t>กล้วยดิบ</t>
  </si>
  <si>
    <t>หม้อแปลงไฟฟ้า,คอล์ย</t>
  </si>
  <si>
    <t>ชิ้น</t>
  </si>
  <si>
    <t>รถยนต์นั่งที่มีกระบะใหม่เครื่องยนต์ดีเซล</t>
  </si>
  <si>
    <t>คัน</t>
  </si>
  <si>
    <t>*</t>
  </si>
  <si>
    <t>กาแฟ,กาแฟสำเร็จรูป 3IN1</t>
  </si>
  <si>
    <t>กล่อง</t>
  </si>
  <si>
    <t>ผักกาดขาว</t>
  </si>
  <si>
    <t>61,62</t>
  </si>
  <si>
    <t>เสื้อผ้าสำเร็จรูป</t>
  </si>
  <si>
    <t>ชัน,น้ำมันยาง</t>
  </si>
  <si>
    <t>ขี้เลื่อย</t>
  </si>
  <si>
    <t>นาฬิกาข้อมือ</t>
  </si>
  <si>
    <t>เรือน</t>
  </si>
  <si>
    <t>ชุดเครื่องมือวัดค่าอุณหภูมิเก่าใช้แล้ว</t>
  </si>
  <si>
    <t>**</t>
  </si>
  <si>
    <t>ของทำด้วยพลาสติก</t>
  </si>
  <si>
    <t>เปลือกบง,ส่วนของพรรณไม้</t>
  </si>
  <si>
    <t>ชุดเครื่องมือวันค่าอัตราการไหลเก่าใช้แล้ว</t>
  </si>
  <si>
    <t>ชุดเครื่องมือวัดค่าแรงดันเก่าใช้แล้ว</t>
  </si>
  <si>
    <t>-</t>
  </si>
  <si>
    <t>อื่น ๆ</t>
  </si>
  <si>
    <t>รวมทั้งสิ้น</t>
  </si>
  <si>
    <t>หมายเหตุ * I-EAT FREE ZONE</t>
  </si>
  <si>
    <t xml:space="preserve">            ** ใบสุทธินำกลับ เก่าใช้แล้ว</t>
  </si>
  <si>
    <t>สินค้าส่งออก ด่านศุลกากรช่องเม็ก</t>
  </si>
  <si>
    <t>ประจำเดือน ตุลาคม 2556  ปีงบประมาณ 2557</t>
  </si>
  <si>
    <t>ลำดับที่</t>
  </si>
  <si>
    <t>สินค้า</t>
  </si>
  <si>
    <t>น้ำหนัก</t>
  </si>
  <si>
    <t>ปริมาณ</t>
  </si>
  <si>
    <t>มูลค่า</t>
  </si>
  <si>
    <t>เครื่องอุปโภคบริโภค</t>
  </si>
  <si>
    <t>หีบห่อ</t>
  </si>
  <si>
    <t>น้ำมันเบนซินธรรมดาไร้สารตะกั่ว</t>
  </si>
  <si>
    <t>ลิตร</t>
  </si>
  <si>
    <t>น้ำมันดีเซล</t>
  </si>
  <si>
    <t>อุปกรณ์ก่อสร้าง</t>
  </si>
  <si>
    <t>รถยนต์</t>
  </si>
  <si>
    <t>รถแทรคเตอร์และอุปกรณ์</t>
  </si>
  <si>
    <t>เครื่องใช้ไฟฟ้า</t>
  </si>
  <si>
    <t>อาหารสัตว์</t>
  </si>
  <si>
    <t>น้ำมันหล่อลื่น</t>
  </si>
  <si>
    <t>ยางรถยนต์,รถจักรยานยนต์</t>
  </si>
  <si>
    <t>โครงรถไถนา</t>
  </si>
  <si>
    <t>เครื่องนวดข้าวพร้อมอุปกรณ์</t>
  </si>
  <si>
    <t>ชุด</t>
  </si>
  <si>
    <t>ปุ๋ยอินทรีย์</t>
  </si>
  <si>
    <t>แบตเตอร์รี่</t>
  </si>
  <si>
    <t>ปุ๋ยเคมี</t>
  </si>
  <si>
    <t>น้ำมันเครื่องบิน</t>
  </si>
  <si>
    <t>ที่พักสำเร็จรูปทำจากตู้คอนเทนเนอร์พร้อมอุปกรณ์(เก่าใช้แล้ว)</t>
  </si>
  <si>
    <t>คอมพิวเตอร์และอุปกรณ์</t>
  </si>
  <si>
    <t>สารเคมี</t>
  </si>
  <si>
    <t>น้ำมันเครื่อง</t>
  </si>
  <si>
    <t>น้ำมันก๊าด</t>
  </si>
  <si>
    <t>เครื่องใช้ในสำนักงาน</t>
  </si>
  <si>
    <t>ยารักษาโรค</t>
  </si>
  <si>
    <t>รถจักรยาน</t>
  </si>
  <si>
    <t>ส่วนประกอบโครงสร้างสำหรับเครน</t>
  </si>
  <si>
    <t>ยางมะตอย</t>
  </si>
  <si>
    <t>เครื่องยนต์ดีเซล</t>
  </si>
  <si>
    <t>ยางใน</t>
  </si>
  <si>
    <t>น้ำมันไฮโดรลิค</t>
  </si>
  <si>
    <t>เครื่องจักร</t>
  </si>
  <si>
    <t>เฟอร์นิเจอร์</t>
  </si>
  <si>
    <t>กิ่งพันธุ์อ้อย</t>
  </si>
  <si>
    <t>รถบรรทุกเก่าใช้แล้วพร้อมอุปกรณ์ครบชุด</t>
  </si>
  <si>
    <t>น้ำมันเตา</t>
  </si>
  <si>
    <t>หม้อแปลงไฟฟ้า</t>
  </si>
  <si>
    <t>เคมีภัณฑ์</t>
  </si>
  <si>
    <t>เครื่องมือทางการเกษตร</t>
  </si>
  <si>
    <t>MALTODEXTRIN</t>
  </si>
  <si>
    <t>ไก่ไข่</t>
  </si>
  <si>
    <t>อะไหล่รถ</t>
  </si>
  <si>
    <t>เสื้อกาวน์เข้าห้องผ่าตัด</t>
  </si>
  <si>
    <t>ลูกปลา</t>
  </si>
  <si>
    <t>ปลาทูแช่แข็ง</t>
  </si>
  <si>
    <t>เครื่องยกรถ 2 เสา</t>
  </si>
  <si>
    <t>อุปกรณ์ทางการแพทย์</t>
  </si>
  <si>
    <t>เครื่องหว่านทราย (มือสอง)</t>
  </si>
  <si>
    <t>อุปกรณ์อิเล็กทรอนิกส์</t>
  </si>
  <si>
    <t>ปั๊มน้ำพร้อมอุปกรณ์ติดตั้ง</t>
  </si>
  <si>
    <t>ชุดอุปกรณ์ในการแสดงคอนเสิร์ต (เก่าใช้แล้ว)</t>
  </si>
  <si>
    <t>หน่อกล้วย</t>
  </si>
  <si>
    <t>รวม</t>
  </si>
  <si>
    <t>อื่นๆ</t>
  </si>
  <si>
    <t>ด่านศุลกากรช่องเม็ก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</si>
  <si>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</si>
  <si>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</si>
  <si>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</si>
  <si>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พิกัด</t>
  </si>
  <si>
    <t>มูลค่า (ล้านบาท)</t>
  </si>
  <si>
    <t>มูลค่า(ล้านบาท)</t>
  </si>
  <si>
    <t>ไม้ดู่,ไม้ประดงแปรรูป</t>
  </si>
  <si>
    <t>อุปกรณ์เครื่องขุด,เครื่องเจาะ</t>
  </si>
  <si>
    <t>ชิ้นส่วนเฟอร์นิเจอร์ไม้ประดง,ไม้ดู่</t>
  </si>
  <si>
    <t>รถสูบพ่นคอนกรีต</t>
  </si>
  <si>
    <t>ข้าวสาร</t>
  </si>
  <si>
    <t>รถบดและอะไหล่</t>
  </si>
  <si>
    <t>กาแฟสำเร็จรูป</t>
  </si>
  <si>
    <t>ข้าวมอลท์</t>
  </si>
  <si>
    <t>เมล็ดกาแฟดิบ</t>
  </si>
  <si>
    <t>9011110</t>
  </si>
  <si>
    <t>เครื่องจักรผลิตกาแฟ</t>
  </si>
  <si>
    <t>รองเท้าแตะ</t>
  </si>
  <si>
    <t>64035900</t>
  </si>
  <si>
    <t>บุหรี่</t>
  </si>
  <si>
    <t>กาแฟกระป๋อง</t>
  </si>
  <si>
    <t>กระดาษฉลาก</t>
  </si>
  <si>
    <t>กล่องแทงค์พลาสติก</t>
  </si>
  <si>
    <t>เครื่องทำความเย็นสำหรับน้ำดื่ม</t>
  </si>
  <si>
    <t>รวมสินค้าผ่านแดนขาเข้า 10 อันดับ</t>
  </si>
  <si>
    <t>รวมสินค้าผ่านแดนขาออก 10 อันดับ</t>
  </si>
  <si>
    <t>จำนวนใบขนผ่านแดนเข้า  77   ใบขน</t>
  </si>
  <si>
    <t>จำนวนใบขนผ่านแดนออก 28 ใบขน</t>
  </si>
  <si>
    <t>น้ำหนักรวม  3,376,287.600 kgm.</t>
  </si>
  <si>
    <t>น้ำหนักรวม   1,138828.180   kgm.</t>
  </si>
  <si>
    <t xml:space="preserve">มูลค่าสินค้าผ่านแดนสูงสุด  10  อันดับ </t>
  </si>
  <si>
    <t>ปีงบประมาณ 2557  เดือน ตุลาคม 2556</t>
  </si>
  <si>
    <t>ประจำเดือน พฤศจิกายน 2556</t>
  </si>
  <si>
    <t>รถยนต์กระบะใหม่เครื่องยนต์ดีเซล</t>
  </si>
  <si>
    <t>ถั่วลิสงทั้งเปลือก</t>
  </si>
  <si>
    <t>หม้อแปลงไฟฟ้า,คอลย์</t>
  </si>
  <si>
    <t>ถ่านไม้</t>
  </si>
  <si>
    <t>ขิง</t>
  </si>
  <si>
    <t>กาแฟคั่ว</t>
  </si>
  <si>
    <t>ส่วนของพรรณไม้</t>
  </si>
  <si>
    <t>เมล็ดมะม่วงหิมพานต์</t>
  </si>
  <si>
    <t xml:space="preserve">อื่น ๆ </t>
  </si>
  <si>
    <t>ประจำเดือน พฤศจิกายน 2556  ปีงบประมาณ 2557</t>
  </si>
  <si>
    <t>รถขุดดินระบบไฮโดรลิค พร้อมอุปกรณ์ครบชุด</t>
  </si>
  <si>
    <t>ที่พักสำเร็จรูปทำจากตู้คอนเทนเนอร์พร้อมอุปกรณ์ (เก่าใช้แล้ว)</t>
  </si>
  <si>
    <t>เครื่องจักร (เก่าใช้แล้ว)</t>
  </si>
  <si>
    <t>ปั้มน้ำพร้อมอุปกรณ์ติดตั้ง</t>
  </si>
  <si>
    <t>รถบรรทุกของเหลว</t>
  </si>
  <si>
    <t>อุปกรณ์ห้องอบไม้และอุปกรณ์เครื่องกำเนิดไอน้ำ</t>
  </si>
  <si>
    <t>เครื่องเก็บเกี่ยวอ้อย</t>
  </si>
  <si>
    <t>เม็ดพลาสติก</t>
  </si>
  <si>
    <t>สารปรับปรุงดิน</t>
  </si>
  <si>
    <t>ยางในรถจักรยานยนต์</t>
  </si>
  <si>
    <t>อุปกรณ์ผลิตน้ำแข็ง (ครบชุด)</t>
  </si>
  <si>
    <t>ปุ๋ยไดแอมโมเนียมฟอสเฟต</t>
  </si>
  <si>
    <t>หมายเหตุ  น้ำมันเบนซินธรรมดาไร้สารตะกั่ว ส่งออกกัมพูชา จำนวน 400,000 ลิตร มูลค่า 9,100,000.00 บาท</t>
  </si>
  <si>
    <t>มูลค่าสินค้าผ่านแดนสูงสุด  10  อันดับ เดือน พฤศจิกายน 2556</t>
  </si>
  <si>
    <t>ไม้ดู่แปรรูป</t>
  </si>
  <si>
    <t>สุรา</t>
  </si>
  <si>
    <t>ชิ้นส่วนเฟอร์นิเจอร์ไม้ประดง</t>
  </si>
  <si>
    <t>เครื่องยนต์และอะไหล่รถ</t>
  </si>
  <si>
    <t>เครื่องอัดรีดพลาสติก</t>
  </si>
  <si>
    <t>09011110</t>
  </si>
  <si>
    <t>21011211</t>
  </si>
  <si>
    <t>เครื่องกรอง,เครื่องปั้ม</t>
  </si>
  <si>
    <t>22029030</t>
  </si>
  <si>
    <t>ซองฟอยส์สำหรับใส่กาแฟสำเร็จรูป</t>
  </si>
  <si>
    <t>ไม้บกสำเร็จรูป</t>
  </si>
  <si>
    <t>เครื่องมือใช้ในงานแปรรูปไม้</t>
  </si>
  <si>
    <t>ช็อคโกแลต</t>
  </si>
  <si>
    <t>เครื่องซีลซอง</t>
  </si>
  <si>
    <t>ยา,วิตามิน</t>
  </si>
  <si>
    <t>จำนวนใบขนผ่านแดนเข้า  119   ใบขน</t>
  </si>
  <si>
    <t>จำนวนใบขนผ่านแดนออก 38 ใบขน</t>
  </si>
  <si>
    <t>น้ำหนักรวม  5,233,868.200  kgm.</t>
  </si>
  <si>
    <t>น้ำหนักรวม   1,473,434.970   kgm.</t>
  </si>
  <si>
    <t>ประจำเดือน ธันวาคม 2556</t>
  </si>
  <si>
    <t>รถเครน,รถบรรทุกสิบล้อ,รถตักดิน</t>
  </si>
  <si>
    <t>เครื่องมือสำรวจธรณีฟิสิกส์วัดค่าสนามแม่เหล็กไฟฟ้า</t>
  </si>
  <si>
    <t>เครื่อง</t>
  </si>
  <si>
    <t>หม้อแปลงไฟฟ้า,คอลส์</t>
  </si>
  <si>
    <t>เครื่องอัดลม</t>
  </si>
  <si>
    <t>กาแฟสำเร็จรูป 3IN1</t>
  </si>
  <si>
    <t>กล้องประมวลผล</t>
  </si>
  <si>
    <t>เครื่องผสมคอนกรีต</t>
  </si>
  <si>
    <t>หมายเหตุ * ใบสุทธินำกลับ เก่าใช้แล้ว</t>
  </si>
  <si>
    <t xml:space="preserve">            ** FREE ZONE</t>
  </si>
  <si>
    <t>ประจำเดือน ธันวาคม 2556  ปีงบประมาณ 2557</t>
  </si>
  <si>
    <t>อุปกรณ์เพื่อการศึกษาทางวิทยาศาสตร์</t>
  </si>
  <si>
    <t>เครื่องปั้มลม</t>
  </si>
  <si>
    <t>รถโฟลค์คลิฟท์</t>
  </si>
  <si>
    <t>กล้องจุลทรรศน์ชนิด 2 ตา</t>
  </si>
  <si>
    <t>ชุดปรับปรุงคุณภาพของน้ำ</t>
  </si>
  <si>
    <t>เครื่องตัดหญ้าชนิดสายสะพายข้าง</t>
  </si>
  <si>
    <t>กล้องประมวลผลรวม</t>
  </si>
  <si>
    <t>รถบรรทุกสำหรับบรรทุกของเหลวเก่าใช้แล้ว</t>
  </si>
  <si>
    <t>แทรกเตอร์ดันดิน (เก่าใช้แล้ว)</t>
  </si>
  <si>
    <t>หมายเหตุ  ไม่มีการส่งออกน้ำมันเบนซินธรรมดาไร้สารตะกั่วไปยังประเทศกัมพูชาเนื่องจากการสัญจรไม่สะดวก</t>
  </si>
  <si>
    <t>มูลค่าสินค้าผ่านแดนสูงสุด  10  อันดับ เดือน ธันวาคม 2556</t>
  </si>
  <si>
    <t>อุปกรณ์ใช้ในโรงสีข้าว</t>
  </si>
  <si>
    <t>อุปกรณ์รถไถ</t>
  </si>
  <si>
    <t>แป้งมัน</t>
  </si>
  <si>
    <t>11081400</t>
  </si>
  <si>
    <t>เครื่องเอ็กซเรย์</t>
  </si>
  <si>
    <t>ลูกเร่ว</t>
  </si>
  <si>
    <t>09083100</t>
  </si>
  <si>
    <t>เครื่องจักรทำกาแฟ</t>
  </si>
  <si>
    <t>หน่อไม้ฝรั่ง</t>
  </si>
  <si>
    <t>07092000</t>
  </si>
  <si>
    <t>เครื่องวัดมาตรน้ำ</t>
  </si>
  <si>
    <t>น้ำยาดอกฮ้อป</t>
  </si>
  <si>
    <t>อุปกรณ์และสารกำจัดศัตรูพืช</t>
  </si>
  <si>
    <t>บอยเลอร์น้ำร้อนยิ่วยวดพร้อมส่วนประกอบเก่าใช้แล้ว</t>
  </si>
  <si>
    <t>จำนวนใบขนผ่านแดนเข้า  162   ใบขน</t>
  </si>
  <si>
    <t>จำนวนใบขนผ่านแดนออก 29 ใบขน</t>
  </si>
  <si>
    <t>น้ำหนักรวม  9,915,203.600  kgm.</t>
  </si>
  <si>
    <t>น้ำหนักรวม   1,030,444.250   kgm.</t>
  </si>
  <si>
    <t xml:space="preserve">ด่านศุลกากรช่องเม็ก  </t>
  </si>
  <si>
    <t>ปีงบประมาณ พ.ศ. 2557  เดือน มกราคม  2557</t>
  </si>
  <si>
    <t>สินค้าผ่านแดนสูงสุด  10  อันดับ  (Port 4001)</t>
  </si>
  <si>
    <t>รถยนต์ใหม่พวงมาลัยซ้าย</t>
  </si>
  <si>
    <t>ไม้ดู่แปรรูป,ไม้ประดงแปรรูป</t>
  </si>
  <si>
    <t>เครื่องปรับอากาศ</t>
  </si>
  <si>
    <t>ไม้ยางสำเร็จรูป</t>
  </si>
  <si>
    <t>44092900</t>
  </si>
  <si>
    <t>เครื่องแพ็คขวดน้ำ</t>
  </si>
  <si>
    <t>รถแทรคเตอร์เก่าใช้แล้ว</t>
  </si>
  <si>
    <t>เครื่องสำรวจธรณีวิทยา</t>
  </si>
  <si>
    <t>ส่วนประกอบรถยนต์และอุปกรณ์</t>
  </si>
  <si>
    <t>จำนวนใบขนผ่านแดนเข้า  60   ใบขน</t>
  </si>
  <si>
    <t>จำนวนใบขนผ่านแดนออก 79 ใบขน</t>
  </si>
  <si>
    <t>น้ำหนักรวม  3,336,293.180  kgm.</t>
  </si>
  <si>
    <t>น้ำหนักรวม   3,389,174.310   kgm.</t>
  </si>
  <si>
    <t xml:space="preserve">ประจำเดือน มกราคม  2557 </t>
  </si>
  <si>
    <t>ปีงบประมาณ 2557</t>
  </si>
  <si>
    <t>เครื่องสีข้าวโพด (เก่าใช้แล้ว)</t>
  </si>
  <si>
    <t>อุปกรณ์เครื่องชั่งรถบรรทุก</t>
  </si>
  <si>
    <t>จักรยานและส่วนประกอบ</t>
  </si>
  <si>
    <t>สายไฟฟ้าแรงสูง</t>
  </si>
  <si>
    <t>ชุดกังหันน้ำ</t>
  </si>
  <si>
    <t>เครื่องกำเนิดไฟฟ้า</t>
  </si>
  <si>
    <t>เครื่องวิเคราะห์พลังงานความร้อน</t>
  </si>
  <si>
    <t>อุปกรณ์ผลิตน้ำแข็ง(ครบชุด)</t>
  </si>
  <si>
    <t>เครื่องพ่นสี</t>
  </si>
  <si>
    <t>ชุดอุปกรณ์ไฮโดรลิครถคีบอ้อย</t>
  </si>
  <si>
    <t>ฟิล์ม</t>
  </si>
  <si>
    <t>หมายเหตุ ไม่มีการส่งออกน้ำมันเบนซินธรรมดาไร้สารตะกั่วไปยังประเทศกัมพูชา</t>
  </si>
  <si>
    <t>ประจำเดือน มกราคม 2557</t>
  </si>
  <si>
    <t>มะขามเปียก</t>
  </si>
  <si>
    <t>มันสำปะหลังเส้น</t>
  </si>
  <si>
    <t>อุปกรณ์ทดสอบความเที่ยงตรงของระบบไฟฟ้า</t>
  </si>
  <si>
    <t>SET</t>
  </si>
  <si>
    <t>กาแฟสำเร็จรูป 3IN 1</t>
  </si>
  <si>
    <t>เปลือกบง,เปลือกไม้บาก,เปลือกไม้ยาง,ส่วนของพรรณไม้</t>
  </si>
  <si>
    <t>เมล็ดละหุ่ง</t>
  </si>
  <si>
    <t xml:space="preserve">ประจำเดือน กุมภาพันธ์  2557 </t>
  </si>
  <si>
    <t>รถดันดิน(เก่าใช้แล้ว)</t>
  </si>
  <si>
    <t>เรือทำด้วยเหล็ก</t>
  </si>
  <si>
    <t>ลำ</t>
  </si>
  <si>
    <t>สารหล่อลื่นเพื่อใช้ในการขุดเจาะ</t>
  </si>
  <si>
    <t>เครื่องแปลงกระแสไฟฟ้า</t>
  </si>
  <si>
    <t>ตู้ควบคุมไฟฟ้า</t>
  </si>
  <si>
    <t xml:space="preserve"> ปั๊มน้ำพร้อมอุปกรณ์ติดตั้ง</t>
  </si>
  <si>
    <t>ต้นกล้ายางพารา</t>
  </si>
  <si>
    <t>เครื่องเจาะน้ำบาดาลพร้อมอุปกรณ์ (เก่าใช้แล้ว)</t>
  </si>
  <si>
    <t>ไก่เนื้อลูกผสม</t>
  </si>
  <si>
    <t>หมายเหตุ น้ำมันเบนซินธรรมดาไร้สารตะกั่วส่งออกกัมพูชา จำนวน 600,000 ลิตร มูลค่า 14,940,000.00 บาท</t>
  </si>
  <si>
    <t>มูลค่าสินค้าผ่านแดนสูงสุด  10  อันดับ เดือน กุมภาพันธ์  2557</t>
  </si>
  <si>
    <t>น้ำหนัก (กิโลกรัม)</t>
  </si>
  <si>
    <t>มูลค่า (บาท)</t>
  </si>
  <si>
    <t>มูลค่า(บาท)</t>
  </si>
  <si>
    <t>รถแทรกเตอร์เก่าใช้ในการสร้างเขื่อน</t>
  </si>
  <si>
    <t>อุปกรณ์ไฟฟ้า</t>
  </si>
  <si>
    <t>ชิ้นส่วนเฟอร์นิเจอร์ไม้ดู่,ไม้ประดง</t>
  </si>
  <si>
    <t>21011190</t>
  </si>
  <si>
    <t>39291.140</t>
  </si>
  <si>
    <t>เครื่องควบคุมการเดินอากาศ</t>
  </si>
  <si>
    <t>15298.780</t>
  </si>
  <si>
    <t>เครื่องเจาะโลหะพร้อมอุปกรณ์</t>
  </si>
  <si>
    <t>ยางพาราแผ่นรมควัน</t>
  </si>
  <si>
    <t>เครื่องมือช่างใช้สำหรับฝึกอบรม</t>
  </si>
  <si>
    <t>ไม้ประดงแปรรูป</t>
  </si>
  <si>
    <t>หินอ่อน</t>
  </si>
  <si>
    <t>1142.800</t>
  </si>
  <si>
    <t>ปุ๋ย</t>
  </si>
  <si>
    <t xml:space="preserve"> -</t>
  </si>
  <si>
    <t>จำนวนใบขนผ่านแดนเข้า  39   ใบขน</t>
  </si>
  <si>
    <t>จำนวนใบขนผ่านแดนออก 49 ใบขน</t>
  </si>
  <si>
    <t>ประจำเดือน กุมภาพันธ์ 2557</t>
  </si>
  <si>
    <t>หม้อแปลงไฟ้ฟ้า,คอลย์</t>
  </si>
  <si>
    <t>ไม้ยางวีเนียร์</t>
  </si>
  <si>
    <t>ขวดเปล่าทำจากแก้ว</t>
  </si>
  <si>
    <t>ขวด</t>
  </si>
  <si>
    <t>มูลค่าสินค้าผ่านแดนสูงสุด  10  อันดับ เดือน มีนาคม 2557</t>
  </si>
  <si>
    <t>รถบรรทุกเก่าใช้ในการสร้างเขื่อน</t>
  </si>
  <si>
    <t>เครื่องย่อยหิน</t>
  </si>
  <si>
    <t>ชิ้นส่วนเฟอร์นิเจอร์</t>
  </si>
  <si>
    <t>ส่วนประกอบของรถดั้ม</t>
  </si>
  <si>
    <t>อุปกรณ์เครื่องกระเทาะ</t>
  </si>
  <si>
    <t>เปลือกบง</t>
  </si>
  <si>
    <t>12119097</t>
  </si>
  <si>
    <t>จำนวนใบขนผ่านแดนเข้า  94   ใบขน</t>
  </si>
  <si>
    <t>จำนวนใบขนผ่านแดนออก 57 ใบขน</t>
  </si>
  <si>
    <t xml:space="preserve">ประจำเดือน มีนาคม  2557 </t>
  </si>
  <si>
    <t>รถบรรทุก 10 ล้อ</t>
  </si>
  <si>
    <t>เครนพร้อมอุปกรณ์ครบชุดสมบูรณ์</t>
  </si>
  <si>
    <t>เมล็ดพันธุ์ข้าวโพด</t>
  </si>
  <si>
    <t>ยางในจักรยาน</t>
  </si>
  <si>
    <t>เครื่องบดดินขนาด 4 ตันใช้แล้ว</t>
  </si>
  <si>
    <t>ถังเหล็กเปล่าสำหรับก๊าซ(เก่าใช้แล้ว)</t>
  </si>
  <si>
    <t>หมายเหตุ น้ำมันเบนซินธรรมดาไร้สารตะกั่วส่งออกกัมพูชา จำนวน 1,600,000 ลิตร มูลค่า 39,860,000.00 บาท</t>
  </si>
  <si>
    <t>ประจำเดือน มีนาคม 2557</t>
  </si>
  <si>
    <t>กาแฟ,กาแฟสำเร็จรูป 3 IN 1</t>
  </si>
  <si>
    <t>มะนาว</t>
  </si>
  <si>
    <t>ผ้าทำจากโพลีเอสเตอร์ชนิดบาง</t>
  </si>
  <si>
    <t>หลา</t>
  </si>
  <si>
    <t>แปรง,หัวไม้กวาด</t>
  </si>
  <si>
    <t>หมายเหตุ I-EAT FREE ZONE</t>
  </si>
  <si>
    <t xml:space="preserve">ประจำเดือน เมษายน 2557 </t>
  </si>
  <si>
    <t>รถจักรยานและส่วนประกอบ</t>
  </si>
  <si>
    <t>ยางในรถยนต์,รถจักรยานยนต์</t>
  </si>
  <si>
    <t>รถโดยสาร 6 ล้อใช้แล้ว</t>
  </si>
  <si>
    <t>เครื่องโม่หินเคลื่อนที่ พร้อมอุปกรณ์ครบชุด (เก่าใช้แล้ว)</t>
  </si>
  <si>
    <t>หม้อน้ำ</t>
  </si>
  <si>
    <t>อุปกรณ์ตรวจสอบและวัดระดับน้ำมัน</t>
  </si>
  <si>
    <t>ชุดสตาร์ทอัตโนมัติ</t>
  </si>
  <si>
    <t>เครื่องเป่าละอองเม็ดข้าวโพด</t>
  </si>
  <si>
    <t>อุปกรณ์กีฬา</t>
  </si>
  <si>
    <t>เครื่องตัดหญ้าเทียมรถแทรคเตอร์</t>
  </si>
  <si>
    <t>ต้นไม้ประดับสวน</t>
  </si>
  <si>
    <t>หมายเหตุ  น้ำมันเบนซินธรรมดาไร้สารตะกั่วส่งออกกัมพูชา จำนวน 1,800,00 ลิตร มูลค่า 43,776,000.00 บาท</t>
  </si>
  <si>
    <t>มูลค่าสินค้าผ่านแดนสูงสุด  10  อันดับ เดือน เมษายน 2557</t>
  </si>
  <si>
    <t>อุปกรณ์สำหรับสิ่งก่อสร้าง</t>
  </si>
  <si>
    <t>อะไหล่เครื่องจักร</t>
  </si>
  <si>
    <t>ตะกร้าสานจากไม้ไผ่</t>
  </si>
  <si>
    <t>รถยนต์ใหม่</t>
  </si>
  <si>
    <t>รถเกลี่ยดินเก่าใช้แล้ว</t>
  </si>
  <si>
    <t>Tower crane</t>
  </si>
  <si>
    <t>จำนวนใบขนผ่านแดนเข้า  115   ใบขน</t>
  </si>
  <si>
    <t>จำนวนใบขนผ่านแดนออก 50 ใบขน</t>
  </si>
  <si>
    <t>ประจำเดือน เมษายน 2557</t>
  </si>
  <si>
    <t>รถกระบะใหม่เครื่องยนต์ดีเซล</t>
  </si>
  <si>
    <t>เครื่องทดสอบการรับน้ำหนักของเสาเข็มพร้อมอุปกรณ์</t>
  </si>
  <si>
    <t>หมายเหตุ *  I-EAT FREE ZONE</t>
  </si>
  <si>
    <t xml:space="preserve">           ** ใบสุทธินำกลับ</t>
  </si>
  <si>
    <t>มูลค่าสินค้าผ่านแดนสูงสุด  10  อันดับ เดือน พฤษภาคม 2557</t>
  </si>
  <si>
    <t>เครื่องขุดเจาะและอุปกรณ์</t>
  </si>
  <si>
    <t>ส่วนประกอบสำหรับสิ่งก่อสร้าง</t>
  </si>
  <si>
    <t>ไวน์</t>
  </si>
  <si>
    <t>อุปกรณ์ก่อสร้าง,แท็งค์ซีเมนต์</t>
  </si>
  <si>
    <t>เหล็กคอลย์</t>
  </si>
  <si>
    <t>แป้งมันสำปะหลัง</t>
  </si>
  <si>
    <t>เครื่องจักรในการบรรจุหรือห่อหุ้ม</t>
  </si>
  <si>
    <t>เครื่องสำอาง,เครื่องหอม</t>
  </si>
  <si>
    <t>ชุดเครื่องกำเนิดไฟฟ้าเก่าใช้แล้ว</t>
  </si>
  <si>
    <t>ไวน์,สุรา,คุ้กกี้เนย</t>
  </si>
  <si>
    <t>จำนวนใบขนผ่านแดนเข้า  112   ใบขน</t>
  </si>
  <si>
    <t>จำนวนใบขนผ่านแดนออก 51 ใบขน</t>
  </si>
  <si>
    <t xml:space="preserve">ประจำเดือน พฤษภาคม 2557 </t>
  </si>
  <si>
    <t>เครื่องชั่งน้ำหนักรถบรรทุก</t>
  </si>
  <si>
    <t>เครื่องไฮโดรลิคพร้อมอุปกรณ์ครบชุด</t>
  </si>
  <si>
    <t>จักรยานยนต์และส่วนประกอบ</t>
  </si>
  <si>
    <t>อื่น</t>
  </si>
  <si>
    <t>หมายเหตุ  สินค้าส่งออกประเทศกัมพูชา มีรายละเอียดดังต่อไปนี้</t>
  </si>
  <si>
    <t>1.  น้ำมันเบนซินธรรมดาไร้สารตะกั่ว จำนวน 1,800,000 ลิตร มูลค่า 44,966,000.00 บาท</t>
  </si>
  <si>
    <t>2.  คอนกรีตผสมเสร็จ หิน จำนวน 72 Lot มูลค่า 1,093,840.00 บาท</t>
  </si>
  <si>
    <t>3.  ปูนซีเมนต์ จำนวน 7,680 กระสอบ มูลค่า 872,933.30 บาท</t>
  </si>
  <si>
    <t>ประจำเดือน พฤษภาคม 2557</t>
  </si>
  <si>
    <t>เม็ดมะม่วงหิมพานต์</t>
  </si>
  <si>
    <t>คอลย์,ที่ชาร์จ</t>
  </si>
  <si>
    <t>ชุดอุปกรณ์สำหรับซ่อมเครื่องจักรกลไฟฟ้า</t>
  </si>
  <si>
    <t>ตัวปล่อยสาย</t>
  </si>
  <si>
    <t>หัวมันสำปะหลัง</t>
  </si>
  <si>
    <t>เครื่องดึงสาย</t>
  </si>
  <si>
    <t>เชือกไนล่อน</t>
  </si>
  <si>
    <t>เมตร</t>
  </si>
  <si>
    <t>ไม้แดงสำเร็จรูป</t>
  </si>
  <si>
    <t>มูลค่าสินค้าผ่านแดนสูงสุด  10  อันดับ เดือน มิถุนายน 2557</t>
  </si>
  <si>
    <t>ไม้ประดง,ไม้ดู่แปรรูป</t>
  </si>
  <si>
    <t>รถผสมปูน,รถบรรทุก,ยางรถใหม่</t>
  </si>
  <si>
    <t>ส่วนประกอบของรถขุด</t>
  </si>
  <si>
    <t>สมุนไพร</t>
  </si>
  <si>
    <t>เครื่องบด</t>
  </si>
  <si>
    <t>เครื่องวัดการสั่นสะเทือนใต้ดิน</t>
  </si>
  <si>
    <t>10063099</t>
  </si>
  <si>
    <t>โครงเหล็กสำหรับสิ่งก่อสร้าง</t>
  </si>
  <si>
    <t>มอเตอร์ไฟฟ้า</t>
  </si>
  <si>
    <t>ไม้แต้แปรรูป</t>
  </si>
  <si>
    <t>ฝาจีบ</t>
  </si>
  <si>
    <t>อุปกรณ์เครื่องใช้สุขภัณฑ์</t>
  </si>
  <si>
    <t>จำนวนใบขนผ่านแดนเข้า  100   ใบขน</t>
  </si>
  <si>
    <t>จำนวนใบขนผ่านแดนออก 42 ใบขน</t>
  </si>
  <si>
    <t xml:space="preserve">ประจำเดือน มิถุนายน 2557 </t>
  </si>
  <si>
    <t>โคพันธุ์พื้นเมือง</t>
  </si>
  <si>
    <t>ตัว</t>
  </si>
  <si>
    <t>เมล็ดปาล์ม</t>
  </si>
  <si>
    <t>รถเกี่ยวข้าวยี่ห้อคูโบต้า(เก่าใช้แล้ว)</t>
  </si>
  <si>
    <t xml:space="preserve">จานดาวเทียม </t>
  </si>
  <si>
    <t>รถเครน</t>
  </si>
  <si>
    <t xml:space="preserve">หมายเหตุ สินค้าส่งออกประเทศกัมพูชา มีรายละเอียดดังต่อไปนี้ </t>
  </si>
  <si>
    <t>1. น้ำมันเบนซินธรรมดาไร้สารตะกั่ว จำนวน 1,600,000 ลิตร มูลค่า 40,894,000.00 บาท</t>
  </si>
  <si>
    <t>2. ปูนซีเมนต์ (คอนกรีตผสมเสร็จ) จำนวน 20,497 LOT/กระสอบ มูลค่า 4,517,769.88 บาท</t>
  </si>
  <si>
    <t>ประจำเดือน มิถุนายน 2557</t>
  </si>
  <si>
    <t>กาแฟสำเร็จรูป,กาแฟสำเร็จรูป 3IN 1</t>
  </si>
  <si>
    <t>รถยนต์นั่งใหม่สำเร็จรูป</t>
  </si>
  <si>
    <t>หม้อแปลงไฟฟ้า,ที่ชาร์จ,คอลย์</t>
  </si>
  <si>
    <t>รถตู้โดยสารใหม่เครื่องยนต์ดีเซล</t>
  </si>
  <si>
    <t>ไม้ดู่ลาวสำเร็จรูป</t>
  </si>
  <si>
    <t>ประจำเดือน กรกฎาคม 2557</t>
  </si>
  <si>
    <t>ที่ชาร์จ,คอลย์</t>
  </si>
  <si>
    <t>โทรศัพท์มือถือ,โทรศัพท์บ้าน,แท็บเล็ต</t>
  </si>
  <si>
    <t>รถตู้ใหม่เครื่องยนต์ดีเซล</t>
  </si>
  <si>
    <t>กระเป๋า</t>
  </si>
  <si>
    <t>ใบ</t>
  </si>
  <si>
    <t>เศษกระดาษและกระดาษที่ใช้ไม่ได้</t>
  </si>
  <si>
    <t>หมายเหตุ * I EAT FREE ZONE</t>
  </si>
  <si>
    <t xml:space="preserve">ประจำเดือน กรกฎาคม 2557 </t>
  </si>
  <si>
    <t>รถจักรยานยนต์</t>
  </si>
  <si>
    <t>เครื่องตัดหญ้าและส่วนประกอบ</t>
  </si>
  <si>
    <t>ห้องพ่นอบสี</t>
  </si>
  <si>
    <t>เครื่องสับหญ้า</t>
  </si>
  <si>
    <t>ปลา</t>
  </si>
  <si>
    <t>ชุดระบบ</t>
  </si>
  <si>
    <t>1. น้ำมันเบนซินธรรมดาไร้สารตะกั่ว จำนวน 2,360,000 ลิตร มูลค่า 61,933,600.00 บาท</t>
  </si>
  <si>
    <t>2. ปูนซีเมนต์ (คอนกรีตผสมเสร็จ) จำนวน 10,415 LOT/กระสอบ มูลค่า 5,062,209.46 บาท</t>
  </si>
  <si>
    <t>มูลค่าสินค้าผ่านแดนสูงสุด  10  อันดับ เดือน กรกฎาคม 2557</t>
  </si>
  <si>
    <t>อะไหล่ของรถขุด</t>
  </si>
  <si>
    <t>ยางพารา</t>
  </si>
  <si>
    <t>เครื่องจักรสำหรับทำอาคาร</t>
  </si>
  <si>
    <t>รถผสมปูน</t>
  </si>
  <si>
    <t>อุปกรณ์ไฟฟ้าสำหรับใช้ในโปรเจคเซนำน้อย</t>
  </si>
  <si>
    <t>แผ่นสังกะสี</t>
  </si>
  <si>
    <t>เสื้อผ้า</t>
  </si>
  <si>
    <t>โคมไฟฟ้า</t>
  </si>
  <si>
    <t>อะไหล่เครื่องล้างขวด</t>
  </si>
  <si>
    <t>จำนวนใบขนผ่านแดนเข้า  58   ใบขน</t>
  </si>
  <si>
    <t>ประจำเดือน สิงหาคม 2557</t>
  </si>
  <si>
    <t>ที่ชาร์จ,หม้อแปลงไฟฟ้า,คอลย์,ตู้จ่ายไฟ</t>
  </si>
  <si>
    <t>รถตู้โดยสารใหม่</t>
  </si>
  <si>
    <t>เศษกระดาษและกระดาษเก่าใช้แล้ว</t>
  </si>
  <si>
    <t xml:space="preserve">ประจำเดือน สิงหาคม 2557 </t>
  </si>
  <si>
    <t>ลิฟท์โดยสารพร้อมอุปกรณ์</t>
  </si>
  <si>
    <t>ถังแก๊ส</t>
  </si>
  <si>
    <t>น้ำมันเกียร์</t>
  </si>
  <si>
    <t>ชิ้นส่วนไก่</t>
  </si>
  <si>
    <t>1. น้ำมันเบนซินธรรมดาไร้สารตะกั่ว จำนวน 1,600,000 ลิตร มูลค่า 38,666,000.00 บาท</t>
  </si>
  <si>
    <t>2. ปูนซีเมนต์ (คอนกรีตผสมเสร็จ),เครื่องทำหมอกควันเก่าใช้แล้ว,โครงสร้างเวทีเก่า จำนวน 2,119 หีบห่อ มูลค่า 1,109,470.00 บาท</t>
  </si>
  <si>
    <t>มูลค่าสินค้าผ่านแดนสูงสุด  10  อันดับ เดือน สิงหาคม 2557</t>
  </si>
  <si>
    <t>เครื่องลำเลียงขวดใช้ในโรงผลิตเบียร์</t>
  </si>
  <si>
    <t>เครื่องจักรสร้างเขื่อน</t>
  </si>
  <si>
    <t>อุปกรณ์ประกอบรถดัมพ์</t>
  </si>
  <si>
    <t>รถเจาะพร้อมอุปกรณ์ติดตั้งและเครื่องมือ</t>
  </si>
  <si>
    <t>อุปกรณ์สำหรับรถขุด</t>
  </si>
  <si>
    <t>เครื่องมือขุดเจาะหิน</t>
  </si>
  <si>
    <t>เครื่องทำความเย็นใช้ในโรงผลิตเบียร์</t>
  </si>
  <si>
    <t>ไม้สำเร็จรูป</t>
  </si>
  <si>
    <t>เครื่องเจา</t>
  </si>
  <si>
    <t>เห็ดหอมอบแห้ง</t>
  </si>
  <si>
    <t>07123990</t>
  </si>
  <si>
    <t>44029090</t>
  </si>
  <si>
    <t>น้ำมันเครื่องจักร</t>
  </si>
  <si>
    <t>จำนวนใบขนผ่านแดนเข้า  80  ใบขน</t>
  </si>
  <si>
    <t xml:space="preserve">ประจำเดือน กันยายน 2557 </t>
  </si>
  <si>
    <t>เครื่องถอด-เปลี่ยนยางรถยนต์</t>
  </si>
  <si>
    <t>อุปกรณ์อัดฉีดผสม</t>
  </si>
  <si>
    <t>ปลาแช่แข็ง</t>
  </si>
  <si>
    <t>อะไหล่รถยนต์</t>
  </si>
  <si>
    <t>ปั้มลม</t>
  </si>
  <si>
    <t>ลำโพงและส่วนประกอบ</t>
  </si>
  <si>
    <t>มูลค่าสินค้าผ่านแดนสูงสุด  10  อันดับ เดือน กันยายน 2557</t>
  </si>
  <si>
    <t>เครื่องมือและอุปกรณ์ใช้ในเหมืองแร่</t>
  </si>
  <si>
    <t>เครื่องจักรปิดป้ายสลาก</t>
  </si>
  <si>
    <t>อุปกรณ์สำหรับงานก่อสร้าง</t>
  </si>
  <si>
    <t>ส่วนประกอบรถดั้มพ์</t>
  </si>
  <si>
    <t>เครื่องลำเลียงขวดใช้ในโรงงานผลิตเบียร์</t>
  </si>
  <si>
    <t>แป้งมันสำปะหลัก</t>
  </si>
  <si>
    <t>เครื่องบดหิน</t>
  </si>
  <si>
    <t>ชุดเครื่องกำเนิดไฟฟ้า</t>
  </si>
  <si>
    <t>แผงควบคุมระบบไฟฟ้า</t>
  </si>
  <si>
    <t>จำนวนใบขนผ่านแดนเข้า  73  ใบขน</t>
  </si>
  <si>
    <t>จำนวนใบขนผ่านแดนออก 60 ใบขน</t>
  </si>
  <si>
    <t>ประจำเดือน กันยายน 2557</t>
  </si>
  <si>
    <t>ที่ชาร์จ,หม้อแปลงไฟฟ้า,คอลย์</t>
  </si>
  <si>
    <t>เศษกระดาษ</t>
  </si>
  <si>
    <t>ฝาครอบเหล็ก</t>
  </si>
  <si>
    <t>ผ้าทอทำจากโพลีเอสเตอร์</t>
  </si>
  <si>
    <t>มูลค่าสินค้านำเข้าสูงสุด  10  อันดับ</t>
  </si>
  <si>
    <t>ประจำปีงบประมาณ  2557 (ตุลาคม 2556 - กันยายน 2557)</t>
  </si>
  <si>
    <t>น้ำหนัก/ตัน</t>
  </si>
  <si>
    <t>มูลค่า/ล้านบาท</t>
  </si>
  <si>
    <t xml:space="preserve">สินค้าส่งออกสูงสุด  10  อันดับ </t>
  </si>
  <si>
    <t>ปีงบฯ 2557  (ตุลาคม 2556 - กันยายน  2557)</t>
  </si>
  <si>
    <t>น้ำหนัก (ตัน)</t>
  </si>
  <si>
    <t>น้ำมันเบนซินไร้สารตะกั่ว</t>
  </si>
  <si>
    <t>รถยนต์ปิคอัพ,  รถบรรทุกเก่าใช้แล้ว</t>
  </si>
  <si>
    <t>รถไถนา,รถแทรคเตอร์</t>
  </si>
  <si>
    <t>รถยนต์นั่งใหม่</t>
  </si>
  <si>
    <t>อุปกรณ์ก่อสร้าง(เหล็ก)</t>
  </si>
  <si>
    <t>ปูนซีเมนต์</t>
  </si>
  <si>
    <t>ปุ๋ย,สารปรับปรุงดิน</t>
  </si>
  <si>
    <t>ผงชูรสอายิโน๊ะโม๊ะโต๊ะ</t>
  </si>
  <si>
    <t>รวมทั้งหมด</t>
  </si>
  <si>
    <t xml:space="preserve">ปีงบประมาณ พ.ศ. 2557 </t>
  </si>
  <si>
    <t>40012190</t>
  </si>
  <si>
    <t>รถแทรคเตอร์ใช้ในการสร้างเขื่อน</t>
  </si>
  <si>
    <t>ส่วนประกอบของรถดั้มพ์</t>
  </si>
  <si>
    <t>12119099</t>
  </si>
  <si>
    <t>จำนวนใบขนผ่านแดนเข้า 1,089   ใบขน</t>
  </si>
  <si>
    <t>จำนวนใบขนผ่านแดนออก 570 ใบขน</t>
  </si>
  <si>
    <t>06201190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</si>
</sst>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0000000"/>
    <numFmt numFmtId="200" formatCode="0000"/>
    <numFmt numFmtId="201" formatCode="_-* #,##0.000_-;\-* #,##0.000_-;_-* &quot;-&quot;??_-;_-@_-"/>
    <numFmt numFmtId="202" formatCode="_-* #,##0_-;\-* #,##0_-;_-* &quot;-&quot;??_-;_-@_-"/>
    <numFmt numFmtId="203" formatCode="#,##0.000"/>
    <numFmt numFmtId="204" formatCode="0.000"/>
    <numFmt numFmtId="205" formatCode="#,##0.000_ ;\-#,##0.000\ "/>
  </numFmts>
  <fonts count="6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8"/>
      <name val="TH SarabunPSK"/>
      <family val="2"/>
    </font>
    <font>
      <sz val="10"/>
      <color indexed="8"/>
      <name val="Tahoma"/>
      <family val="2"/>
    </font>
    <font>
      <b/>
      <sz val="18"/>
      <color indexed="8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0"/>
      <color indexed="8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color indexed="8"/>
      <name val="TH SarabunPSK"/>
      <family val="2"/>
    </font>
    <font>
      <sz val="13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color indexed="8"/>
      <name val="TH SarabunPSK"/>
      <family val="2"/>
    </font>
    <font>
      <sz val="18"/>
      <color indexed="8"/>
      <name val="TH SarabunPSK"/>
      <family val="2"/>
    </font>
    <font>
      <b/>
      <sz val="20"/>
      <color indexed="8"/>
      <name val="TH SarabunPSK"/>
      <family val="2"/>
    </font>
    <font>
      <b/>
      <sz val="22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22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459">
    <xf numFmtId="0" fontId="0" fillId="0" borderId="0" xfId="0" applyFont="1" applyAlignment="1">
      <alignment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194" fontId="55" fillId="0" borderId="10" xfId="42" applyFont="1" applyBorder="1" applyAlignment="1">
      <alignment horizontal="center"/>
    </xf>
    <xf numFmtId="194" fontId="56" fillId="0" borderId="10" xfId="42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199" fontId="57" fillId="0" borderId="10" xfId="0" applyNumberFormat="1" applyFont="1" applyBorder="1" applyAlignment="1">
      <alignment horizontal="center"/>
    </xf>
    <xf numFmtId="194" fontId="57" fillId="0" borderId="11" xfId="42" applyFont="1" applyBorder="1" applyAlignment="1">
      <alignment horizontal="right"/>
    </xf>
    <xf numFmtId="0" fontId="57" fillId="0" borderId="12" xfId="0" applyFont="1" applyBorder="1" applyAlignment="1">
      <alignment/>
    </xf>
    <xf numFmtId="194" fontId="57" fillId="0" borderId="10" xfId="42" applyFont="1" applyBorder="1" applyAlignment="1">
      <alignment horizontal="center"/>
    </xf>
    <xf numFmtId="194" fontId="57" fillId="0" borderId="10" xfId="42" applyFont="1" applyBorder="1" applyAlignment="1">
      <alignment horizontal="left"/>
    </xf>
    <xf numFmtId="194" fontId="57" fillId="0" borderId="10" xfId="42" applyFont="1" applyBorder="1" applyAlignment="1">
      <alignment/>
    </xf>
    <xf numFmtId="200" fontId="4" fillId="0" borderId="10" xfId="73" applyNumberFormat="1" applyFont="1" applyFill="1" applyBorder="1" applyAlignment="1">
      <alignment horizontal="center" wrapText="1"/>
      <protection/>
    </xf>
    <xf numFmtId="200" fontId="4" fillId="0" borderId="10" xfId="69" applyNumberFormat="1" applyFont="1" applyFill="1" applyBorder="1" applyAlignment="1">
      <alignment horizontal="center" wrapText="1"/>
      <protection/>
    </xf>
    <xf numFmtId="200" fontId="4" fillId="0" borderId="10" xfId="72" applyNumberFormat="1" applyFont="1" applyFill="1" applyBorder="1" applyAlignment="1">
      <alignment horizontal="center" wrapText="1"/>
      <protection/>
    </xf>
    <xf numFmtId="201" fontId="57" fillId="0" borderId="11" xfId="42" applyNumberFormat="1" applyFont="1" applyBorder="1" applyAlignment="1">
      <alignment horizontal="right"/>
    </xf>
    <xf numFmtId="0" fontId="57" fillId="0" borderId="12" xfId="0" applyFont="1" applyBorder="1" applyAlignment="1">
      <alignment horizontal="left"/>
    </xf>
    <xf numFmtId="194" fontId="4" fillId="0" borderId="10" xfId="42" applyFont="1" applyFill="1" applyBorder="1" applyAlignment="1">
      <alignment horizontal="right" wrapText="1"/>
    </xf>
    <xf numFmtId="199" fontId="4" fillId="0" borderId="10" xfId="69" applyNumberFormat="1" applyFont="1" applyFill="1" applyBorder="1" applyAlignment="1">
      <alignment horizontal="center" wrapText="1"/>
      <protection/>
    </xf>
    <xf numFmtId="200" fontId="57" fillId="0" borderId="10" xfId="0" applyNumberFormat="1" applyFont="1" applyBorder="1" applyAlignment="1">
      <alignment horizontal="center"/>
    </xf>
    <xf numFmtId="202" fontId="57" fillId="0" borderId="11" xfId="42" applyNumberFormat="1" applyFont="1" applyBorder="1" applyAlignment="1">
      <alignment horizontal="right"/>
    </xf>
    <xf numFmtId="194" fontId="4" fillId="0" borderId="10" xfId="42" applyFont="1" applyFill="1" applyBorder="1" applyAlignment="1">
      <alignment horizontal="center" wrapText="1"/>
    </xf>
    <xf numFmtId="194" fontId="57" fillId="0" borderId="10" xfId="42" applyFont="1" applyBorder="1" applyAlignment="1">
      <alignment horizontal="right"/>
    </xf>
    <xf numFmtId="194" fontId="55" fillId="0" borderId="10" xfId="42" applyFont="1" applyBorder="1" applyAlignment="1">
      <alignment/>
    </xf>
    <xf numFmtId="194" fontId="55" fillId="0" borderId="10" xfId="42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194" fontId="57" fillId="0" borderId="0" xfId="42" applyFont="1" applyAlignment="1">
      <alignment horizontal="right"/>
    </xf>
    <xf numFmtId="194" fontId="57" fillId="0" borderId="0" xfId="0" applyNumberFormat="1" applyFont="1" applyAlignment="1">
      <alignment horizontal="left"/>
    </xf>
    <xf numFmtId="194" fontId="57" fillId="0" borderId="0" xfId="42" applyFont="1" applyAlignment="1">
      <alignment/>
    </xf>
    <xf numFmtId="194" fontId="57" fillId="0" borderId="0" xfId="42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left"/>
    </xf>
    <xf numFmtId="0" fontId="6" fillId="0" borderId="0" xfId="66" applyFont="1" applyFill="1" applyBorder="1" applyAlignment="1">
      <alignment horizontal="center" vertical="center"/>
      <protection/>
    </xf>
    <xf numFmtId="0" fontId="8" fillId="33" borderId="10" xfId="62" applyNumberFormat="1" applyFont="1" applyFill="1" applyBorder="1" applyAlignment="1" applyProtection="1">
      <alignment horizontal="center"/>
      <protection/>
    </xf>
    <xf numFmtId="0" fontId="4" fillId="34" borderId="10" xfId="66" applyFont="1" applyFill="1" applyBorder="1" applyAlignment="1">
      <alignment horizontal="center"/>
      <protection/>
    </xf>
    <xf numFmtId="203" fontId="4" fillId="34" borderId="10" xfId="66" applyNumberFormat="1" applyFont="1" applyFill="1" applyBorder="1" applyAlignment="1">
      <alignment horizontal="center"/>
      <protection/>
    </xf>
    <xf numFmtId="0" fontId="8" fillId="0" borderId="10" xfId="62" applyNumberFormat="1" applyFont="1" applyFill="1" applyBorder="1" applyAlignment="1" applyProtection="1">
      <alignment horizontal="center"/>
      <protection/>
    </xf>
    <xf numFmtId="0" fontId="4" fillId="0" borderId="10" xfId="66" applyFont="1" applyFill="1" applyBorder="1" applyAlignment="1">
      <alignment wrapText="1"/>
      <protection/>
    </xf>
    <xf numFmtId="203" fontId="4" fillId="0" borderId="10" xfId="66" applyNumberFormat="1" applyFont="1" applyFill="1" applyBorder="1" applyAlignment="1">
      <alignment horizontal="right" wrapText="1"/>
      <protection/>
    </xf>
    <xf numFmtId="0" fontId="9" fillId="0" borderId="10" xfId="66" applyFont="1" applyFill="1" applyBorder="1" applyAlignment="1">
      <alignment wrapText="1"/>
      <protection/>
    </xf>
    <xf numFmtId="0" fontId="10" fillId="0" borderId="10" xfId="66" applyFont="1" applyFill="1" applyBorder="1" applyAlignment="1">
      <alignment wrapText="1"/>
      <protection/>
    </xf>
    <xf numFmtId="0" fontId="11" fillId="0" borderId="10" xfId="66" applyFont="1" applyFill="1" applyBorder="1" applyAlignment="1">
      <alignment wrapText="1"/>
      <protection/>
    </xf>
    <xf numFmtId="203" fontId="8" fillId="0" borderId="10" xfId="62" applyNumberFormat="1" applyFont="1" applyFill="1" applyBorder="1" applyAlignment="1" applyProtection="1">
      <alignment/>
      <protection/>
    </xf>
    <xf numFmtId="0" fontId="8" fillId="0" borderId="0" xfId="62" applyNumberFormat="1" applyFont="1" applyFill="1" applyBorder="1" applyAlignment="1" applyProtection="1">
      <alignment horizontal="center"/>
      <protection/>
    </xf>
    <xf numFmtId="0" fontId="8" fillId="0" borderId="0" xfId="62" applyNumberFormat="1" applyFont="1" applyFill="1" applyBorder="1" applyAlignment="1" applyProtection="1">
      <alignment/>
      <protection/>
    </xf>
    <xf numFmtId="203" fontId="8" fillId="0" borderId="0" xfId="62" applyNumberFormat="1" applyFont="1" applyFill="1" applyBorder="1" applyAlignment="1" applyProtection="1">
      <alignment/>
      <protection/>
    </xf>
    <xf numFmtId="0" fontId="12" fillId="0" borderId="0" xfId="0" applyFont="1" applyBorder="1" applyAlignment="1">
      <alignment horizontal="center"/>
    </xf>
    <xf numFmtId="0" fontId="8" fillId="35" borderId="1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8" fillId="35" borderId="17" xfId="0" applyFont="1" applyFill="1" applyBorder="1" applyAlignment="1">
      <alignment horizontal="center"/>
    </xf>
    <xf numFmtId="201" fontId="8" fillId="35" borderId="13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top"/>
    </xf>
    <xf numFmtId="0" fontId="57" fillId="0" borderId="17" xfId="0" applyFont="1" applyFill="1" applyBorder="1" applyAlignment="1">
      <alignment/>
    </xf>
    <xf numFmtId="0" fontId="4" fillId="0" borderId="13" xfId="74" applyFont="1" applyFill="1" applyBorder="1" applyAlignment="1" quotePrefix="1">
      <alignment horizontal="center" wrapText="1"/>
      <protection/>
    </xf>
    <xf numFmtId="201" fontId="4" fillId="0" borderId="17" xfId="42" applyNumberFormat="1" applyFont="1" applyFill="1" applyBorder="1" applyAlignment="1">
      <alignment horizontal="right" wrapText="1"/>
    </xf>
    <xf numFmtId="0" fontId="13" fillId="0" borderId="13" xfId="0" applyFont="1" applyFill="1" applyBorder="1" applyAlignment="1">
      <alignment horizontal="center" vertical="center"/>
    </xf>
    <xf numFmtId="0" fontId="4" fillId="0" borderId="18" xfId="78" applyFont="1" applyFill="1" applyBorder="1" applyAlignment="1">
      <alignment wrapText="1"/>
      <protection/>
    </xf>
    <xf numFmtId="0" fontId="4" fillId="0" borderId="17" xfId="79" applyFont="1" applyFill="1" applyBorder="1" applyAlignment="1">
      <alignment horizontal="center" wrapText="1"/>
      <protection/>
    </xf>
    <xf numFmtId="201" fontId="4" fillId="0" borderId="13" xfId="42" applyNumberFormat="1" applyFont="1" applyFill="1" applyBorder="1" applyAlignment="1">
      <alignment horizontal="right" wrapText="1"/>
    </xf>
    <xf numFmtId="0" fontId="13" fillId="0" borderId="19" xfId="0" applyFont="1" applyFill="1" applyBorder="1" applyAlignment="1">
      <alignment horizontal="center"/>
    </xf>
    <xf numFmtId="49" fontId="57" fillId="0" borderId="20" xfId="0" applyNumberFormat="1" applyFont="1" applyFill="1" applyBorder="1" applyAlignment="1">
      <alignment/>
    </xf>
    <xf numFmtId="0" fontId="4" fillId="0" borderId="19" xfId="74" applyFont="1" applyFill="1" applyBorder="1" applyAlignment="1" quotePrefix="1">
      <alignment horizontal="center" wrapText="1"/>
      <protection/>
    </xf>
    <xf numFmtId="201" fontId="8" fillId="0" borderId="20" xfId="42" applyNumberFormat="1" applyFont="1" applyFill="1" applyBorder="1" applyAlignment="1">
      <alignment/>
    </xf>
    <xf numFmtId="0" fontId="4" fillId="0" borderId="21" xfId="78" applyFont="1" applyFill="1" applyBorder="1" applyAlignment="1">
      <alignment wrapText="1"/>
      <protection/>
    </xf>
    <xf numFmtId="0" fontId="4" fillId="0" borderId="20" xfId="78" applyFont="1" applyFill="1" applyBorder="1" applyAlignment="1">
      <alignment horizontal="center" wrapText="1"/>
      <protection/>
    </xf>
    <xf numFmtId="201" fontId="4" fillId="0" borderId="19" xfId="42" applyNumberFormat="1" applyFont="1" applyFill="1" applyBorder="1" applyAlignment="1">
      <alignment horizontal="right" wrapText="1"/>
    </xf>
    <xf numFmtId="0" fontId="57" fillId="0" borderId="0" xfId="0" applyFont="1" applyBorder="1" applyAlignment="1">
      <alignment/>
    </xf>
    <xf numFmtId="0" fontId="4" fillId="0" borderId="22" xfId="76" applyFont="1" applyFill="1" applyBorder="1" applyAlignment="1">
      <alignment horizontal="center" wrapText="1"/>
      <protection/>
    </xf>
    <xf numFmtId="0" fontId="13" fillId="0" borderId="19" xfId="0" applyFont="1" applyFill="1" applyBorder="1" applyAlignment="1">
      <alignment horizontal="center" vertical="center"/>
    </xf>
    <xf numFmtId="0" fontId="57" fillId="0" borderId="20" xfId="0" applyFont="1" applyBorder="1" applyAlignment="1">
      <alignment/>
    </xf>
    <xf numFmtId="0" fontId="10" fillId="0" borderId="21" xfId="78" applyFont="1" applyFill="1" applyBorder="1" applyAlignment="1">
      <alignment wrapText="1"/>
      <protection/>
    </xf>
    <xf numFmtId="49" fontId="4" fillId="0" borderId="19" xfId="70" applyNumberFormat="1" applyFont="1" applyFill="1" applyBorder="1" applyAlignment="1">
      <alignment horizontal="center" wrapText="1"/>
      <protection/>
    </xf>
    <xf numFmtId="0" fontId="55" fillId="0" borderId="19" xfId="0" applyFont="1" applyBorder="1" applyAlignment="1">
      <alignment horizontal="center"/>
    </xf>
    <xf numFmtId="0" fontId="4" fillId="0" borderId="20" xfId="75" applyFont="1" applyFill="1" applyBorder="1" applyAlignment="1">
      <alignment wrapText="1"/>
      <protection/>
    </xf>
    <xf numFmtId="0" fontId="4" fillId="0" borderId="19" xfId="75" applyFont="1" applyFill="1" applyBorder="1" applyAlignment="1" quotePrefix="1">
      <alignment horizontal="center" wrapText="1"/>
      <protection/>
    </xf>
    <xf numFmtId="0" fontId="57" fillId="0" borderId="20" xfId="0" applyFont="1" applyBorder="1" applyAlignment="1">
      <alignment/>
    </xf>
    <xf numFmtId="201" fontId="4" fillId="0" borderId="20" xfId="42" applyNumberFormat="1" applyFont="1" applyFill="1" applyBorder="1" applyAlignment="1">
      <alignment horizontal="right"/>
    </xf>
    <xf numFmtId="49" fontId="4" fillId="0" borderId="19" xfId="70" applyNumberFormat="1" applyFont="1" applyFill="1" applyBorder="1" applyAlignment="1" quotePrefix="1">
      <alignment horizontal="center" wrapText="1"/>
      <protection/>
    </xf>
    <xf numFmtId="0" fontId="8" fillId="0" borderId="14" xfId="0" applyFont="1" applyFill="1" applyBorder="1" applyAlignment="1">
      <alignment horizontal="center"/>
    </xf>
    <xf numFmtId="0" fontId="57" fillId="0" borderId="15" xfId="0" applyFont="1" applyBorder="1" applyAlignment="1">
      <alignment/>
    </xf>
    <xf numFmtId="0" fontId="4" fillId="0" borderId="14" xfId="66" applyFont="1" applyFill="1" applyBorder="1" applyAlignment="1">
      <alignment horizontal="center" wrapText="1"/>
      <protection/>
    </xf>
    <xf numFmtId="194" fontId="57" fillId="0" borderId="15" xfId="42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23" xfId="0" applyFont="1" applyBorder="1" applyAlignment="1">
      <alignment/>
    </xf>
    <xf numFmtId="0" fontId="57" fillId="0" borderId="15" xfId="0" applyFont="1" applyBorder="1" applyAlignment="1">
      <alignment horizontal="center"/>
    </xf>
    <xf numFmtId="201" fontId="57" fillId="0" borderId="14" xfId="0" applyNumberFormat="1" applyFont="1" applyBorder="1" applyAlignment="1">
      <alignment/>
    </xf>
    <xf numFmtId="201" fontId="13" fillId="35" borderId="14" xfId="0" applyNumberFormat="1" applyFont="1" applyFill="1" applyBorder="1" applyAlignment="1">
      <alignment/>
    </xf>
    <xf numFmtId="0" fontId="55" fillId="35" borderId="24" xfId="0" applyFont="1" applyFill="1" applyBorder="1" applyAlignment="1">
      <alignment horizontal="center"/>
    </xf>
    <xf numFmtId="201" fontId="55" fillId="35" borderId="14" xfId="0" applyNumberFormat="1" applyFont="1" applyFill="1" applyBorder="1" applyAlignment="1">
      <alignment horizontal="right"/>
    </xf>
    <xf numFmtId="0" fontId="55" fillId="0" borderId="19" xfId="0" applyFont="1" applyBorder="1" applyAlignment="1">
      <alignment/>
    </xf>
    <xf numFmtId="201" fontId="55" fillId="0" borderId="14" xfId="0" applyNumberFormat="1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16" xfId="0" applyFont="1" applyBorder="1" applyAlignment="1">
      <alignment/>
    </xf>
    <xf numFmtId="0" fontId="55" fillId="0" borderId="25" xfId="0" applyFont="1" applyBorder="1" applyAlignment="1">
      <alignment horizontal="center"/>
    </xf>
    <xf numFmtId="201" fontId="13" fillId="0" borderId="19" xfId="42" applyNumberFormat="1" applyFont="1" applyFill="1" applyBorder="1" applyAlignment="1">
      <alignment/>
    </xf>
    <xf numFmtId="0" fontId="55" fillId="35" borderId="16" xfId="0" applyFont="1" applyFill="1" applyBorder="1" applyAlignment="1">
      <alignment horizontal="center"/>
    </xf>
    <xf numFmtId="0" fontId="55" fillId="35" borderId="16" xfId="0" applyFont="1" applyFill="1" applyBorder="1" applyAlignment="1">
      <alignment/>
    </xf>
    <xf numFmtId="0" fontId="55" fillId="35" borderId="25" xfId="0" applyFont="1" applyFill="1" applyBorder="1" applyAlignment="1">
      <alignment horizontal="center"/>
    </xf>
    <xf numFmtId="201" fontId="2" fillId="35" borderId="16" xfId="42" applyNumberFormat="1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194" fontId="8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/>
    </xf>
    <xf numFmtId="201" fontId="57" fillId="0" borderId="0" xfId="0" applyNumberFormat="1" applyFont="1" applyFill="1" applyBorder="1" applyAlignment="1">
      <alignment/>
    </xf>
    <xf numFmtId="201" fontId="57" fillId="0" borderId="0" xfId="0" applyNumberFormat="1" applyFont="1" applyAlignment="1">
      <alignment/>
    </xf>
    <xf numFmtId="194" fontId="57" fillId="0" borderId="0" xfId="42" applyFont="1" applyAlignment="1">
      <alignment horizontal="center"/>
    </xf>
    <xf numFmtId="0" fontId="57" fillId="0" borderId="0" xfId="0" applyFont="1" applyAlignment="1">
      <alignment horizontal="left" indent="2"/>
    </xf>
    <xf numFmtId="0" fontId="12" fillId="0" borderId="24" xfId="0" applyFont="1" applyBorder="1" applyAlignment="1">
      <alignment horizontal="center"/>
    </xf>
    <xf numFmtId="194" fontId="57" fillId="0" borderId="11" xfId="42" applyFont="1" applyBorder="1" applyAlignment="1">
      <alignment horizontal="center"/>
    </xf>
    <xf numFmtId="199" fontId="4" fillId="0" borderId="10" xfId="73" applyNumberFormat="1" applyFont="1" applyFill="1" applyBorder="1" applyAlignment="1">
      <alignment horizontal="center" wrapText="1"/>
      <protection/>
    </xf>
    <xf numFmtId="202" fontId="57" fillId="0" borderId="11" xfId="42" applyNumberFormat="1" applyFont="1" applyBorder="1" applyAlignment="1">
      <alignment horizontal="center"/>
    </xf>
    <xf numFmtId="203" fontId="8" fillId="0" borderId="0" xfId="62" applyNumberFormat="1" applyFont="1" applyFill="1" applyBorder="1" applyAlignment="1" applyProtection="1">
      <alignment horizontal="center"/>
      <protection/>
    </xf>
    <xf numFmtId="0" fontId="13" fillId="33" borderId="10" xfId="62" applyNumberFormat="1" applyFont="1" applyFill="1" applyBorder="1" applyAlignment="1" applyProtection="1">
      <alignment horizontal="center"/>
      <protection/>
    </xf>
    <xf numFmtId="0" fontId="2" fillId="34" borderId="10" xfId="66" applyFont="1" applyFill="1" applyBorder="1" applyAlignment="1">
      <alignment horizontal="center"/>
      <protection/>
    </xf>
    <xf numFmtId="203" fontId="2" fillId="34" borderId="10" xfId="66" applyNumberFormat="1" applyFont="1" applyFill="1" applyBorder="1" applyAlignment="1">
      <alignment horizontal="center"/>
      <protection/>
    </xf>
    <xf numFmtId="0" fontId="4" fillId="0" borderId="10" xfId="68" applyFont="1" applyFill="1" applyBorder="1" applyAlignment="1">
      <alignment wrapText="1"/>
      <protection/>
    </xf>
    <xf numFmtId="203" fontId="4" fillId="0" borderId="10" xfId="68" applyNumberFormat="1" applyFont="1" applyFill="1" applyBorder="1" applyAlignment="1">
      <alignment horizontal="right" wrapText="1"/>
      <protection/>
    </xf>
    <xf numFmtId="203" fontId="4" fillId="0" borderId="10" xfId="68" applyNumberFormat="1" applyFont="1" applyFill="1" applyBorder="1" applyAlignment="1">
      <alignment horizontal="center" wrapText="1"/>
      <protection/>
    </xf>
    <xf numFmtId="0" fontId="10" fillId="0" borderId="10" xfId="68" applyFont="1" applyFill="1" applyBorder="1" applyAlignment="1">
      <alignment wrapText="1"/>
      <protection/>
    </xf>
    <xf numFmtId="0" fontId="4" fillId="0" borderId="10" xfId="70" applyFont="1" applyFill="1" applyBorder="1" applyAlignment="1">
      <alignment wrapText="1"/>
      <protection/>
    </xf>
    <xf numFmtId="0" fontId="4" fillId="0" borderId="10" xfId="70" applyFont="1" applyFill="1" applyBorder="1" applyAlignment="1">
      <alignment horizontal="right" wrapText="1"/>
      <protection/>
    </xf>
    <xf numFmtId="203" fontId="2" fillId="0" borderId="10" xfId="68" applyNumberFormat="1" applyFont="1" applyFill="1" applyBorder="1" applyAlignment="1">
      <alignment horizontal="right" wrapText="1"/>
      <protection/>
    </xf>
    <xf numFmtId="203" fontId="2" fillId="0" borderId="10" xfId="68" applyNumberFormat="1" applyFont="1" applyFill="1" applyBorder="1" applyAlignment="1">
      <alignment horizontal="center" wrapText="1"/>
      <protection/>
    </xf>
    <xf numFmtId="203" fontId="13" fillId="0" borderId="10" xfId="62" applyNumberFormat="1" applyFont="1" applyFill="1" applyBorder="1" applyAlignment="1" applyProtection="1">
      <alignment/>
      <protection/>
    </xf>
    <xf numFmtId="203" fontId="13" fillId="0" borderId="10" xfId="62" applyNumberFormat="1" applyFont="1" applyFill="1" applyBorder="1" applyAlignment="1" applyProtection="1">
      <alignment horizontal="center"/>
      <protection/>
    </xf>
    <xf numFmtId="0" fontId="4" fillId="0" borderId="22" xfId="76" applyFont="1" applyFill="1" applyBorder="1" applyAlignment="1" quotePrefix="1">
      <alignment horizontal="center" wrapText="1"/>
      <protection/>
    </xf>
    <xf numFmtId="194" fontId="8" fillId="0" borderId="0" xfId="42" applyNumberFormat="1" applyFont="1" applyFill="1" applyBorder="1" applyAlignment="1">
      <alignment/>
    </xf>
    <xf numFmtId="0" fontId="58" fillId="0" borderId="10" xfId="0" applyFont="1" applyBorder="1" applyAlignment="1">
      <alignment horizontal="center"/>
    </xf>
    <xf numFmtId="0" fontId="15" fillId="0" borderId="0" xfId="65" applyNumberFormat="1" applyFont="1" applyFill="1" applyBorder="1" applyAlignment="1" applyProtection="1">
      <alignment horizontal="center"/>
      <protection/>
    </xf>
    <xf numFmtId="0" fontId="15" fillId="0" borderId="0" xfId="65" applyNumberFormat="1" applyFont="1" applyFill="1" applyBorder="1" applyAlignment="1" applyProtection="1">
      <alignment/>
      <protection/>
    </xf>
    <xf numFmtId="203" fontId="15" fillId="0" borderId="0" xfId="65" applyNumberFormat="1" applyFont="1" applyFill="1" applyBorder="1" applyAlignment="1" applyProtection="1">
      <alignment/>
      <protection/>
    </xf>
    <xf numFmtId="203" fontId="15" fillId="0" borderId="0" xfId="65" applyNumberFormat="1" applyFont="1" applyFill="1" applyBorder="1" applyAlignment="1" applyProtection="1">
      <alignment horizontal="center"/>
      <protection/>
    </xf>
    <xf numFmtId="0" fontId="16" fillId="33" borderId="10" xfId="62" applyNumberFormat="1" applyFont="1" applyFill="1" applyBorder="1" applyAlignment="1" applyProtection="1">
      <alignment horizontal="center"/>
      <protection/>
    </xf>
    <xf numFmtId="0" fontId="3" fillId="34" borderId="10" xfId="66" applyFont="1" applyFill="1" applyBorder="1" applyAlignment="1">
      <alignment horizontal="center"/>
      <protection/>
    </xf>
    <xf numFmtId="203" fontId="3" fillId="34" borderId="10" xfId="66" applyNumberFormat="1" applyFont="1" applyFill="1" applyBorder="1" applyAlignment="1">
      <alignment horizontal="center"/>
      <protection/>
    </xf>
    <xf numFmtId="0" fontId="15" fillId="0" borderId="10" xfId="65" applyNumberFormat="1" applyFont="1" applyFill="1" applyBorder="1" applyAlignment="1" applyProtection="1">
      <alignment horizontal="center"/>
      <protection/>
    </xf>
    <xf numFmtId="203" fontId="10" fillId="0" borderId="10" xfId="66" applyNumberFormat="1" applyFont="1" applyFill="1" applyBorder="1" applyAlignment="1">
      <alignment horizontal="right" wrapText="1"/>
      <protection/>
    </xf>
    <xf numFmtId="203" fontId="10" fillId="0" borderId="10" xfId="66" applyNumberFormat="1" applyFont="1" applyFill="1" applyBorder="1" applyAlignment="1">
      <alignment horizontal="center" wrapText="1"/>
      <protection/>
    </xf>
    <xf numFmtId="0" fontId="17" fillId="0" borderId="10" xfId="66" applyFont="1" applyFill="1" applyBorder="1" applyAlignment="1">
      <alignment wrapText="1"/>
      <protection/>
    </xf>
    <xf numFmtId="203" fontId="4" fillId="0" borderId="10" xfId="66" applyNumberFormat="1" applyFont="1" applyFill="1" applyBorder="1" applyAlignment="1">
      <alignment horizontal="center" wrapText="1"/>
      <protection/>
    </xf>
    <xf numFmtId="203" fontId="8" fillId="0" borderId="10" xfId="65" applyNumberFormat="1" applyFont="1" applyFill="1" applyBorder="1" applyAlignment="1" applyProtection="1">
      <alignment/>
      <protection/>
    </xf>
    <xf numFmtId="203" fontId="8" fillId="0" borderId="10" xfId="65" applyNumberFormat="1" applyFont="1" applyFill="1" applyBorder="1" applyAlignment="1" applyProtection="1">
      <alignment horizontal="center"/>
      <protection/>
    </xf>
    <xf numFmtId="0" fontId="11" fillId="0" borderId="21" xfId="78" applyFont="1" applyFill="1" applyBorder="1" applyAlignment="1">
      <alignment wrapText="1"/>
      <protection/>
    </xf>
    <xf numFmtId="0" fontId="13" fillId="0" borderId="0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4" fillId="0" borderId="10" xfId="69" applyFont="1" applyFill="1" applyBorder="1" applyAlignment="1">
      <alignment wrapText="1"/>
      <protection/>
    </xf>
    <xf numFmtId="203" fontId="4" fillId="0" borderId="10" xfId="69" applyNumberFormat="1" applyFont="1" applyFill="1" applyBorder="1" applyAlignment="1">
      <alignment horizontal="right" wrapText="1"/>
      <protection/>
    </xf>
    <xf numFmtId="0" fontId="10" fillId="0" borderId="10" xfId="69" applyFont="1" applyFill="1" applyBorder="1" applyAlignment="1">
      <alignment wrapText="1"/>
      <protection/>
    </xf>
    <xf numFmtId="194" fontId="55" fillId="0" borderId="10" xfId="42" applyFont="1" applyBorder="1" applyAlignment="1">
      <alignment horizontal="right"/>
    </xf>
    <xf numFmtId="201" fontId="57" fillId="0" borderId="11" xfId="42" applyNumberFormat="1" applyFont="1" applyBorder="1" applyAlignment="1">
      <alignment horizontal="center"/>
    </xf>
    <xf numFmtId="202" fontId="58" fillId="0" borderId="11" xfId="42" applyNumberFormat="1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8" fillId="0" borderId="0" xfId="65" applyNumberFormat="1" applyFont="1" applyFill="1" applyBorder="1" applyAlignment="1" applyProtection="1">
      <alignment/>
      <protection/>
    </xf>
    <xf numFmtId="0" fontId="8" fillId="0" borderId="10" xfId="65" applyNumberFormat="1" applyFont="1" applyFill="1" applyBorder="1" applyAlignment="1" applyProtection="1">
      <alignment horizontal="center"/>
      <protection/>
    </xf>
    <xf numFmtId="0" fontId="4" fillId="0" borderId="10" xfId="71" applyFont="1" applyFill="1" applyBorder="1" applyAlignment="1">
      <alignment wrapText="1"/>
      <protection/>
    </xf>
    <xf numFmtId="203" fontId="4" fillId="0" borderId="10" xfId="71" applyNumberFormat="1" applyFont="1" applyFill="1" applyBorder="1" applyAlignment="1">
      <alignment horizontal="right" wrapText="1"/>
      <protection/>
    </xf>
    <xf numFmtId="203" fontId="4" fillId="0" borderId="10" xfId="71" applyNumberFormat="1" applyFont="1" applyFill="1" applyBorder="1" applyAlignment="1">
      <alignment horizontal="center" wrapText="1"/>
      <protection/>
    </xf>
    <xf numFmtId="0" fontId="11" fillId="0" borderId="10" xfId="71" applyFont="1" applyFill="1" applyBorder="1" applyAlignment="1">
      <alignment wrapText="1"/>
      <protection/>
    </xf>
    <xf numFmtId="0" fontId="17" fillId="0" borderId="10" xfId="71" applyFont="1" applyFill="1" applyBorder="1" applyAlignment="1">
      <alignment wrapText="1"/>
      <protection/>
    </xf>
    <xf numFmtId="0" fontId="8" fillId="0" borderId="26" xfId="65" applyNumberFormat="1" applyFont="1" applyFill="1" applyBorder="1" applyAlignment="1" applyProtection="1">
      <alignment horizontal="center"/>
      <protection/>
    </xf>
    <xf numFmtId="0" fontId="4" fillId="0" borderId="26" xfId="71" applyFont="1" applyFill="1" applyBorder="1" applyAlignment="1">
      <alignment wrapText="1"/>
      <protection/>
    </xf>
    <xf numFmtId="203" fontId="4" fillId="0" borderId="26" xfId="71" applyNumberFormat="1" applyFont="1" applyFill="1" applyBorder="1" applyAlignment="1">
      <alignment horizontal="right" wrapText="1"/>
      <protection/>
    </xf>
    <xf numFmtId="203" fontId="4" fillId="0" borderId="26" xfId="71" applyNumberFormat="1" applyFont="1" applyFill="1" applyBorder="1" applyAlignment="1">
      <alignment horizontal="center" wrapText="1"/>
      <protection/>
    </xf>
    <xf numFmtId="203" fontId="2" fillId="0" borderId="27" xfId="71" applyNumberFormat="1" applyFont="1" applyFill="1" applyBorder="1" applyAlignment="1">
      <alignment horizontal="right" wrapText="1"/>
      <protection/>
    </xf>
    <xf numFmtId="203" fontId="2" fillId="0" borderId="27" xfId="71" applyNumberFormat="1" applyFont="1" applyFill="1" applyBorder="1" applyAlignment="1">
      <alignment horizontal="center" wrapText="1"/>
      <protection/>
    </xf>
    <xf numFmtId="203" fontId="2" fillId="0" borderId="28" xfId="71" applyNumberFormat="1" applyFont="1" applyFill="1" applyBorder="1" applyAlignment="1">
      <alignment horizontal="right" wrapText="1"/>
      <protection/>
    </xf>
    <xf numFmtId="203" fontId="13" fillId="0" borderId="27" xfId="65" applyNumberFormat="1" applyFont="1" applyFill="1" applyBorder="1" applyAlignment="1" applyProtection="1">
      <alignment/>
      <protection/>
    </xf>
    <xf numFmtId="203" fontId="13" fillId="0" borderId="27" xfId="65" applyNumberFormat="1" applyFont="1" applyFill="1" applyBorder="1" applyAlignment="1" applyProtection="1">
      <alignment horizontal="center"/>
      <protection/>
    </xf>
    <xf numFmtId="203" fontId="13" fillId="0" borderId="28" xfId="65" applyNumberFormat="1" applyFont="1" applyFill="1" applyBorder="1" applyAlignment="1" applyProtection="1">
      <alignment/>
      <protection/>
    </xf>
    <xf numFmtId="203" fontId="13" fillId="0" borderId="29" xfId="65" applyNumberFormat="1" applyFont="1" applyFill="1" applyBorder="1" applyAlignment="1" applyProtection="1">
      <alignment/>
      <protection/>
    </xf>
    <xf numFmtId="203" fontId="13" fillId="0" borderId="29" xfId="65" applyNumberFormat="1" applyFont="1" applyFill="1" applyBorder="1" applyAlignment="1" applyProtection="1">
      <alignment horizontal="center"/>
      <protection/>
    </xf>
    <xf numFmtId="203" fontId="13" fillId="0" borderId="30" xfId="65" applyNumberFormat="1" applyFont="1" applyFill="1" applyBorder="1" applyAlignment="1" applyProtection="1">
      <alignment/>
      <protection/>
    </xf>
    <xf numFmtId="203" fontId="12" fillId="0" borderId="0" xfId="0" applyNumberFormat="1" applyFont="1" applyBorder="1" applyAlignment="1">
      <alignment horizontal="center"/>
    </xf>
    <xf numFmtId="203" fontId="8" fillId="35" borderId="16" xfId="0" applyNumberFormat="1" applyFont="1" applyFill="1" applyBorder="1" applyAlignment="1">
      <alignment horizontal="center"/>
    </xf>
    <xf numFmtId="203" fontId="8" fillId="35" borderId="17" xfId="0" applyNumberFormat="1" applyFont="1" applyFill="1" applyBorder="1" applyAlignment="1">
      <alignment horizontal="center"/>
    </xf>
    <xf numFmtId="203" fontId="4" fillId="0" borderId="17" xfId="74" applyNumberFormat="1" applyFont="1" applyFill="1" applyBorder="1" applyAlignment="1" quotePrefix="1">
      <alignment horizontal="center" wrapText="1"/>
      <protection/>
    </xf>
    <xf numFmtId="203" fontId="4" fillId="0" borderId="17" xfId="79" applyNumberFormat="1" applyFont="1" applyFill="1" applyBorder="1" applyAlignment="1">
      <alignment horizontal="center" wrapText="1"/>
      <protection/>
    </xf>
    <xf numFmtId="203" fontId="4" fillId="0" borderId="20" xfId="74" applyNumberFormat="1" applyFont="1" applyFill="1" applyBorder="1" applyAlignment="1" quotePrefix="1">
      <alignment horizontal="center" wrapText="1"/>
      <protection/>
    </xf>
    <xf numFmtId="203" fontId="4" fillId="0" borderId="20" xfId="78" applyNumberFormat="1" applyFont="1" applyFill="1" applyBorder="1" applyAlignment="1">
      <alignment horizontal="center" wrapText="1"/>
      <protection/>
    </xf>
    <xf numFmtId="203" fontId="4" fillId="0" borderId="20" xfId="76" applyNumberFormat="1" applyFont="1" applyFill="1" applyBorder="1" applyAlignment="1">
      <alignment horizontal="center" wrapText="1"/>
      <protection/>
    </xf>
    <xf numFmtId="203" fontId="4" fillId="0" borderId="20" xfId="76" applyNumberFormat="1" applyFont="1" applyFill="1" applyBorder="1" applyAlignment="1" quotePrefix="1">
      <alignment horizontal="center" wrapText="1"/>
      <protection/>
    </xf>
    <xf numFmtId="203" fontId="4" fillId="0" borderId="20" xfId="70" applyNumberFormat="1" applyFont="1" applyFill="1" applyBorder="1" applyAlignment="1">
      <alignment horizontal="center" wrapText="1"/>
      <protection/>
    </xf>
    <xf numFmtId="203" fontId="4" fillId="0" borderId="20" xfId="75" applyNumberFormat="1" applyFont="1" applyFill="1" applyBorder="1" applyAlignment="1" quotePrefix="1">
      <alignment horizontal="center" wrapText="1"/>
      <protection/>
    </xf>
    <xf numFmtId="203" fontId="4" fillId="0" borderId="15" xfId="66" applyNumberFormat="1" applyFont="1" applyFill="1" applyBorder="1" applyAlignment="1">
      <alignment horizontal="center" wrapText="1"/>
      <protection/>
    </xf>
    <xf numFmtId="203" fontId="57" fillId="0" borderId="15" xfId="0" applyNumberFormat="1" applyFont="1" applyBorder="1" applyAlignment="1">
      <alignment horizontal="center"/>
    </xf>
    <xf numFmtId="203" fontId="55" fillId="35" borderId="23" xfId="0" applyNumberFormat="1" applyFont="1" applyFill="1" applyBorder="1" applyAlignment="1">
      <alignment horizontal="center"/>
    </xf>
    <xf numFmtId="203" fontId="55" fillId="35" borderId="24" xfId="0" applyNumberFormat="1" applyFont="1" applyFill="1" applyBorder="1" applyAlignment="1">
      <alignment horizontal="center"/>
    </xf>
    <xf numFmtId="203" fontId="55" fillId="0" borderId="19" xfId="0" applyNumberFormat="1" applyFont="1" applyBorder="1" applyAlignment="1">
      <alignment horizontal="center"/>
    </xf>
    <xf numFmtId="203" fontId="55" fillId="0" borderId="20" xfId="0" applyNumberFormat="1" applyFont="1" applyBorder="1" applyAlignment="1">
      <alignment horizontal="center"/>
    </xf>
    <xf numFmtId="203" fontId="55" fillId="35" borderId="16" xfId="0" applyNumberFormat="1" applyFont="1" applyFill="1" applyBorder="1" applyAlignment="1">
      <alignment horizontal="center"/>
    </xf>
    <xf numFmtId="203" fontId="55" fillId="35" borderId="25" xfId="0" applyNumberFormat="1" applyFont="1" applyFill="1" applyBorder="1" applyAlignment="1">
      <alignment horizontal="center"/>
    </xf>
    <xf numFmtId="203" fontId="57" fillId="0" borderId="0" xfId="0" applyNumberFormat="1" applyFont="1" applyFill="1" applyBorder="1" applyAlignment="1">
      <alignment horizontal="center"/>
    </xf>
    <xf numFmtId="203" fontId="57" fillId="0" borderId="0" xfId="0" applyNumberFormat="1" applyFont="1" applyAlignment="1">
      <alignment horizontal="center"/>
    </xf>
    <xf numFmtId="203" fontId="4" fillId="0" borderId="13" xfId="74" applyNumberFormat="1" applyFont="1" applyFill="1" applyBorder="1" applyAlignment="1" quotePrefix="1">
      <alignment horizontal="right" wrapText="1"/>
      <protection/>
    </xf>
    <xf numFmtId="201" fontId="4" fillId="0" borderId="31" xfId="42" applyNumberFormat="1" applyFont="1" applyFill="1" applyBorder="1" applyAlignment="1">
      <alignment horizontal="right" wrapText="1"/>
    </xf>
    <xf numFmtId="203" fontId="4" fillId="0" borderId="19" xfId="74" applyNumberFormat="1" applyFont="1" applyFill="1" applyBorder="1" applyAlignment="1" quotePrefix="1">
      <alignment horizontal="right" wrapText="1"/>
      <protection/>
    </xf>
    <xf numFmtId="201" fontId="8" fillId="0" borderId="0" xfId="42" applyNumberFormat="1" applyFont="1" applyFill="1" applyBorder="1" applyAlignment="1">
      <alignment/>
    </xf>
    <xf numFmtId="203" fontId="4" fillId="0" borderId="19" xfId="76" applyNumberFormat="1" applyFont="1" applyFill="1" applyBorder="1" applyAlignment="1">
      <alignment horizontal="right" wrapText="1"/>
      <protection/>
    </xf>
    <xf numFmtId="0" fontId="57" fillId="0" borderId="19" xfId="0" applyFont="1" applyBorder="1" applyAlignment="1">
      <alignment/>
    </xf>
    <xf numFmtId="203" fontId="4" fillId="0" borderId="19" xfId="70" applyNumberFormat="1" applyFont="1" applyFill="1" applyBorder="1" applyAlignment="1">
      <alignment horizontal="right" wrapText="1"/>
      <protection/>
    </xf>
    <xf numFmtId="203" fontId="57" fillId="0" borderId="0" xfId="0" applyNumberFormat="1" applyFont="1" applyBorder="1" applyAlignment="1">
      <alignment/>
    </xf>
    <xf numFmtId="203" fontId="57" fillId="0" borderId="19" xfId="0" applyNumberFormat="1" applyFont="1" applyBorder="1" applyAlignment="1">
      <alignment horizontal="right"/>
    </xf>
    <xf numFmtId="203" fontId="4" fillId="0" borderId="19" xfId="75" applyNumberFormat="1" applyFont="1" applyFill="1" applyBorder="1" applyAlignment="1" quotePrefix="1">
      <alignment horizontal="right" wrapText="1"/>
      <protection/>
    </xf>
    <xf numFmtId="201" fontId="4" fillId="0" borderId="0" xfId="42" applyNumberFormat="1" applyFont="1" applyFill="1" applyBorder="1" applyAlignment="1">
      <alignment horizontal="right"/>
    </xf>
    <xf numFmtId="203" fontId="4" fillId="0" borderId="19" xfId="70" applyNumberFormat="1" applyFont="1" applyFill="1" applyBorder="1" applyAlignment="1">
      <alignment horizontal="center" wrapText="1"/>
      <protection/>
    </xf>
    <xf numFmtId="203" fontId="4" fillId="0" borderId="14" xfId="66" applyNumberFormat="1" applyFont="1" applyFill="1" applyBorder="1" applyAlignment="1">
      <alignment horizontal="center" wrapText="1"/>
      <protection/>
    </xf>
    <xf numFmtId="194" fontId="57" fillId="0" borderId="24" xfId="42" applyFont="1" applyBorder="1" applyAlignment="1">
      <alignment/>
    </xf>
    <xf numFmtId="0" fontId="6" fillId="0" borderId="0" xfId="66" applyFont="1" applyFill="1" applyBorder="1" applyAlignment="1">
      <alignment vertical="center"/>
      <protection/>
    </xf>
    <xf numFmtId="0" fontId="16" fillId="33" borderId="10" xfId="64" applyNumberFormat="1" applyFont="1" applyFill="1" applyBorder="1" applyAlignment="1" applyProtection="1">
      <alignment horizontal="center"/>
      <protection/>
    </xf>
    <xf numFmtId="0" fontId="10" fillId="0" borderId="10" xfId="67" applyFont="1" applyFill="1" applyBorder="1" applyAlignment="1">
      <alignment wrapText="1"/>
      <protection/>
    </xf>
    <xf numFmtId="203" fontId="10" fillId="0" borderId="10" xfId="67" applyNumberFormat="1" applyFont="1" applyFill="1" applyBorder="1" applyAlignment="1">
      <alignment horizontal="right" wrapText="1"/>
      <protection/>
    </xf>
    <xf numFmtId="0" fontId="17" fillId="0" borderId="10" xfId="67" applyFont="1" applyFill="1" applyBorder="1" applyAlignment="1">
      <alignment wrapText="1"/>
      <protection/>
    </xf>
    <xf numFmtId="0" fontId="11" fillId="0" borderId="10" xfId="67" applyFont="1" applyFill="1" applyBorder="1" applyAlignment="1">
      <alignment wrapText="1"/>
      <protection/>
    </xf>
    <xf numFmtId="203" fontId="2" fillId="0" borderId="10" xfId="67" applyNumberFormat="1" applyFont="1" applyFill="1" applyBorder="1" applyAlignment="1">
      <alignment horizontal="right" wrapText="1"/>
      <protection/>
    </xf>
    <xf numFmtId="203" fontId="13" fillId="0" borderId="10" xfId="65" applyNumberFormat="1" applyFont="1" applyFill="1" applyBorder="1" applyAlignment="1" applyProtection="1">
      <alignment/>
      <protection/>
    </xf>
    <xf numFmtId="194" fontId="4" fillId="0" borderId="11" xfId="42" applyFont="1" applyFill="1" applyBorder="1" applyAlignment="1">
      <alignment horizontal="right" wrapText="1"/>
    </xf>
    <xf numFmtId="194" fontId="4" fillId="0" borderId="10" xfId="42" applyFont="1" applyFill="1" applyBorder="1" applyAlignment="1">
      <alignment horizontal="right"/>
    </xf>
    <xf numFmtId="203" fontId="10" fillId="0" borderId="10" xfId="69" applyNumberFormat="1" applyFont="1" applyFill="1" applyBorder="1" applyAlignment="1">
      <alignment horizontal="right" wrapText="1"/>
      <protection/>
    </xf>
    <xf numFmtId="0" fontId="11" fillId="0" borderId="10" xfId="69" applyFont="1" applyFill="1" applyBorder="1" applyAlignment="1">
      <alignment wrapText="1"/>
      <protection/>
    </xf>
    <xf numFmtId="0" fontId="17" fillId="0" borderId="10" xfId="69" applyFont="1" applyFill="1" applyBorder="1" applyAlignment="1">
      <alignment wrapText="1"/>
      <protection/>
    </xf>
    <xf numFmtId="203" fontId="2" fillId="0" borderId="10" xfId="69" applyNumberFormat="1" applyFont="1" applyFill="1" applyBorder="1" applyAlignment="1">
      <alignment horizontal="right" wrapText="1"/>
      <protection/>
    </xf>
    <xf numFmtId="0" fontId="57" fillId="0" borderId="0" xfId="0" applyFont="1" applyBorder="1" applyAlignment="1">
      <alignment vertical="center"/>
    </xf>
    <xf numFmtId="0" fontId="57" fillId="0" borderId="19" xfId="0" applyFont="1" applyBorder="1" applyAlignment="1">
      <alignment horizontal="center"/>
    </xf>
    <xf numFmtId="0" fontId="57" fillId="0" borderId="19" xfId="0" applyNumberFormat="1" applyFont="1" applyBorder="1" applyAlignment="1">
      <alignment horizontal="center"/>
    </xf>
    <xf numFmtId="194" fontId="58" fillId="0" borderId="10" xfId="42" applyFont="1" applyBorder="1" applyAlignment="1">
      <alignment horizontal="center"/>
    </xf>
    <xf numFmtId="0" fontId="59" fillId="0" borderId="0" xfId="0" applyFont="1" applyBorder="1" applyAlignment="1">
      <alignment vertical="center"/>
    </xf>
    <xf numFmtId="0" fontId="55" fillId="0" borderId="0" xfId="0" applyFont="1" applyAlignment="1">
      <alignment/>
    </xf>
    <xf numFmtId="0" fontId="8" fillId="0" borderId="0" xfId="65" applyNumberFormat="1" applyFont="1" applyFill="1" applyBorder="1" applyAlignment="1" applyProtection="1">
      <alignment horizontal="center"/>
      <protection/>
    </xf>
    <xf numFmtId="203" fontId="8" fillId="0" borderId="0" xfId="65" applyNumberFormat="1" applyFont="1" applyFill="1" applyBorder="1" applyAlignment="1" applyProtection="1">
      <alignment/>
      <protection/>
    </xf>
    <xf numFmtId="0" fontId="10" fillId="0" borderId="10" xfId="71" applyFont="1" applyFill="1" applyBorder="1" applyAlignment="1">
      <alignment wrapText="1"/>
      <protection/>
    </xf>
    <xf numFmtId="203" fontId="4" fillId="0" borderId="10" xfId="71" applyNumberFormat="1" applyFont="1" applyBorder="1">
      <alignment/>
      <protection/>
    </xf>
    <xf numFmtId="194" fontId="58" fillId="0" borderId="11" xfId="42" applyFont="1" applyBorder="1" applyAlignment="1">
      <alignment horizontal="center"/>
    </xf>
    <xf numFmtId="0" fontId="59" fillId="0" borderId="20" xfId="0" applyFont="1" applyBorder="1" applyAlignment="1">
      <alignment/>
    </xf>
    <xf numFmtId="203" fontId="3" fillId="0" borderId="10" xfId="66" applyNumberFormat="1" applyFont="1" applyFill="1" applyBorder="1" applyAlignment="1">
      <alignment horizontal="right" wrapText="1"/>
      <protection/>
    </xf>
    <xf numFmtId="203" fontId="16" fillId="0" borderId="10" xfId="65" applyNumberFormat="1" applyFont="1" applyFill="1" applyBorder="1" applyAlignment="1" applyProtection="1">
      <alignment/>
      <protection/>
    </xf>
    <xf numFmtId="200" fontId="4" fillId="0" borderId="10" xfId="70" applyNumberFormat="1" applyFont="1" applyFill="1" applyBorder="1" applyAlignment="1">
      <alignment horizontal="center" wrapText="1"/>
      <protection/>
    </xf>
    <xf numFmtId="201" fontId="59" fillId="0" borderId="11" xfId="42" applyNumberFormat="1" applyFont="1" applyBorder="1" applyAlignment="1">
      <alignment horizontal="right"/>
    </xf>
    <xf numFmtId="202" fontId="4" fillId="0" borderId="11" xfId="42" applyNumberFormat="1" applyFont="1" applyFill="1" applyBorder="1" applyAlignment="1">
      <alignment horizontal="right" wrapText="1"/>
    </xf>
    <xf numFmtId="0" fontId="18" fillId="0" borderId="10" xfId="69" applyFont="1" applyFill="1" applyBorder="1" applyAlignment="1">
      <alignment wrapText="1"/>
      <protection/>
    </xf>
    <xf numFmtId="203" fontId="2" fillId="0" borderId="10" xfId="69" applyNumberFormat="1" applyFont="1" applyFill="1" applyBorder="1" applyAlignment="1">
      <alignment horizontal="center" wrapText="1"/>
      <protection/>
    </xf>
    <xf numFmtId="0" fontId="4" fillId="0" borderId="32" xfId="69" applyFont="1" applyFill="1" applyBorder="1" applyAlignment="1">
      <alignment wrapText="1"/>
      <protection/>
    </xf>
    <xf numFmtId="203" fontId="4" fillId="0" borderId="32" xfId="69" applyNumberFormat="1" applyFont="1" applyFill="1" applyBorder="1" applyAlignment="1">
      <alignment horizontal="right" wrapText="1"/>
      <protection/>
    </xf>
    <xf numFmtId="203" fontId="4" fillId="0" borderId="33" xfId="69" applyNumberFormat="1" applyFont="1" applyFill="1" applyBorder="1" applyAlignment="1">
      <alignment horizontal="right" wrapText="1"/>
      <protection/>
    </xf>
    <xf numFmtId="0" fontId="4" fillId="0" borderId="33" xfId="69" applyFont="1" applyFill="1" applyBorder="1" applyAlignment="1">
      <alignment wrapText="1"/>
      <protection/>
    </xf>
    <xf numFmtId="49" fontId="59" fillId="0" borderId="20" xfId="0" applyNumberFormat="1" applyFont="1" applyFill="1" applyBorder="1" applyAlignment="1">
      <alignment/>
    </xf>
    <xf numFmtId="201" fontId="8" fillId="0" borderId="0" xfId="42" applyNumberFormat="1" applyFont="1" applyFill="1" applyBorder="1" applyAlignment="1">
      <alignment horizontal="right"/>
    </xf>
    <xf numFmtId="203" fontId="57" fillId="0" borderId="0" xfId="0" applyNumberFormat="1" applyFont="1" applyBorder="1" applyAlignment="1">
      <alignment horizontal="right"/>
    </xf>
    <xf numFmtId="0" fontId="17" fillId="0" borderId="21" xfId="78" applyFont="1" applyFill="1" applyBorder="1" applyAlignment="1">
      <alignment wrapText="1"/>
      <protection/>
    </xf>
    <xf numFmtId="194" fontId="57" fillId="0" borderId="11" xfId="42" applyFont="1" applyBorder="1" applyAlignment="1">
      <alignment/>
    </xf>
    <xf numFmtId="0" fontId="3" fillId="34" borderId="10" xfId="66" applyFont="1" applyFill="1" applyBorder="1" applyAlignment="1">
      <alignment horizontal="center"/>
      <protection/>
    </xf>
    <xf numFmtId="203" fontId="3" fillId="34" borderId="10" xfId="66" applyNumberFormat="1" applyFont="1" applyFill="1" applyBorder="1" applyAlignment="1">
      <alignment horizontal="center"/>
      <protection/>
    </xf>
    <xf numFmtId="0" fontId="4" fillId="0" borderId="10" xfId="77" applyFont="1" applyFill="1" applyBorder="1" applyAlignment="1">
      <alignment wrapText="1"/>
      <protection/>
    </xf>
    <xf numFmtId="203" fontId="4" fillId="0" borderId="10" xfId="77" applyNumberFormat="1" applyFont="1" applyFill="1" applyBorder="1" applyAlignment="1">
      <alignment horizontal="right" wrapText="1"/>
      <protection/>
    </xf>
    <xf numFmtId="0" fontId="4" fillId="0" borderId="13" xfId="74" applyFont="1" applyFill="1" applyBorder="1" applyAlignment="1" quotePrefix="1">
      <alignment horizontal="center" wrapText="1"/>
      <protection/>
    </xf>
    <xf numFmtId="203" fontId="4" fillId="0" borderId="13" xfId="74" applyNumberFormat="1" applyFont="1" applyFill="1" applyBorder="1" applyAlignment="1" quotePrefix="1">
      <alignment horizontal="right" wrapText="1"/>
      <protection/>
    </xf>
    <xf numFmtId="201" fontId="4" fillId="0" borderId="31" xfId="42" applyNumberFormat="1" applyFont="1" applyFill="1" applyBorder="1" applyAlignment="1">
      <alignment horizontal="right" wrapText="1"/>
    </xf>
    <xf numFmtId="0" fontId="4" fillId="0" borderId="18" xfId="78" applyFont="1" applyFill="1" applyBorder="1" applyAlignment="1">
      <alignment wrapText="1"/>
      <protection/>
    </xf>
    <xf numFmtId="0" fontId="4" fillId="0" borderId="17" xfId="79" applyFont="1" applyFill="1" applyBorder="1" applyAlignment="1">
      <alignment horizontal="center" wrapText="1"/>
      <protection/>
    </xf>
    <xf numFmtId="203" fontId="4" fillId="0" borderId="17" xfId="79" applyNumberFormat="1" applyFont="1" applyFill="1" applyBorder="1" applyAlignment="1">
      <alignment horizontal="center" wrapText="1"/>
      <protection/>
    </xf>
    <xf numFmtId="201" fontId="4" fillId="0" borderId="13" xfId="42" applyNumberFormat="1" applyFont="1" applyFill="1" applyBorder="1" applyAlignment="1">
      <alignment horizontal="right" wrapText="1"/>
    </xf>
    <xf numFmtId="0" fontId="4" fillId="0" borderId="19" xfId="74" applyFont="1" applyFill="1" applyBorder="1" applyAlignment="1" quotePrefix="1">
      <alignment horizontal="center" wrapText="1"/>
      <protection/>
    </xf>
    <xf numFmtId="203" fontId="4" fillId="0" borderId="19" xfId="74" applyNumberFormat="1" applyFont="1" applyFill="1" applyBorder="1" applyAlignment="1" quotePrefix="1">
      <alignment horizontal="right" wrapText="1"/>
      <protection/>
    </xf>
    <xf numFmtId="0" fontId="4" fillId="0" borderId="21" xfId="78" applyFont="1" applyFill="1" applyBorder="1" applyAlignment="1">
      <alignment wrapText="1"/>
      <protection/>
    </xf>
    <xf numFmtId="0" fontId="4" fillId="0" borderId="20" xfId="78" applyFont="1" applyFill="1" applyBorder="1" applyAlignment="1">
      <alignment horizontal="center" wrapText="1"/>
      <protection/>
    </xf>
    <xf numFmtId="203" fontId="4" fillId="0" borderId="20" xfId="78" applyNumberFormat="1" applyFont="1" applyFill="1" applyBorder="1" applyAlignment="1">
      <alignment horizontal="center" wrapText="1"/>
      <protection/>
    </xf>
    <xf numFmtId="201" fontId="4" fillId="0" borderId="19" xfId="42" applyNumberFormat="1" applyFont="1" applyFill="1" applyBorder="1" applyAlignment="1">
      <alignment horizontal="right" wrapText="1"/>
    </xf>
    <xf numFmtId="0" fontId="4" fillId="0" borderId="22" xfId="76" applyFont="1" applyFill="1" applyBorder="1" applyAlignment="1">
      <alignment horizontal="center" wrapText="1"/>
      <protection/>
    </xf>
    <xf numFmtId="203" fontId="4" fillId="0" borderId="19" xfId="76" applyNumberFormat="1" applyFont="1" applyFill="1" applyBorder="1" applyAlignment="1">
      <alignment horizontal="right" wrapText="1"/>
      <protection/>
    </xf>
    <xf numFmtId="0" fontId="60" fillId="0" borderId="0" xfId="0" applyFont="1" applyBorder="1" applyAlignment="1">
      <alignment vertical="center"/>
    </xf>
    <xf numFmtId="203" fontId="4" fillId="0" borderId="19" xfId="70" applyNumberFormat="1" applyFont="1" applyFill="1" applyBorder="1" applyAlignment="1">
      <alignment horizontal="right" wrapText="1"/>
      <protection/>
    </xf>
    <xf numFmtId="49" fontId="4" fillId="0" borderId="19" xfId="70" applyNumberFormat="1" applyFont="1" applyFill="1" applyBorder="1" applyAlignment="1">
      <alignment horizontal="center" wrapText="1"/>
      <protection/>
    </xf>
    <xf numFmtId="0" fontId="4" fillId="0" borderId="20" xfId="75" applyFont="1" applyFill="1" applyBorder="1" applyAlignment="1">
      <alignment wrapText="1"/>
      <protection/>
    </xf>
    <xf numFmtId="0" fontId="4" fillId="0" borderId="19" xfId="75" applyFont="1" applyFill="1" applyBorder="1" applyAlignment="1" quotePrefix="1">
      <alignment horizontal="center" wrapText="1"/>
      <protection/>
    </xf>
    <xf numFmtId="203" fontId="4" fillId="0" borderId="19" xfId="75" applyNumberFormat="1" applyFont="1" applyFill="1" applyBorder="1" applyAlignment="1" quotePrefix="1">
      <alignment horizontal="right" wrapText="1"/>
      <protection/>
    </xf>
    <xf numFmtId="201" fontId="4" fillId="0" borderId="0" xfId="42" applyNumberFormat="1" applyFont="1" applyFill="1" applyBorder="1" applyAlignment="1">
      <alignment horizontal="right"/>
    </xf>
    <xf numFmtId="49" fontId="4" fillId="0" borderId="19" xfId="70" applyNumberFormat="1" applyFont="1" applyFill="1" applyBorder="1" applyAlignment="1" quotePrefix="1">
      <alignment horizontal="center" wrapText="1"/>
      <protection/>
    </xf>
    <xf numFmtId="203" fontId="4" fillId="0" borderId="19" xfId="70" applyNumberFormat="1" applyFont="1" applyFill="1" applyBorder="1" applyAlignment="1">
      <alignment horizontal="center" wrapText="1"/>
      <protection/>
    </xf>
    <xf numFmtId="0" fontId="4" fillId="0" borderId="14" xfId="66" applyFont="1" applyFill="1" applyBorder="1" applyAlignment="1">
      <alignment horizontal="center" wrapText="1"/>
      <protection/>
    </xf>
    <xf numFmtId="203" fontId="4" fillId="0" borderId="14" xfId="66" applyNumberFormat="1" applyFont="1" applyFill="1" applyBorder="1" applyAlignment="1">
      <alignment horizontal="center" wrapText="1"/>
      <protection/>
    </xf>
    <xf numFmtId="203" fontId="55" fillId="0" borderId="16" xfId="0" applyNumberFormat="1" applyFont="1" applyBorder="1" applyAlignment="1">
      <alignment horizontal="center"/>
    </xf>
    <xf numFmtId="201" fontId="2" fillId="35" borderId="16" xfId="42" applyNumberFormat="1" applyFont="1" applyFill="1" applyBorder="1" applyAlignment="1">
      <alignment/>
    </xf>
    <xf numFmtId="0" fontId="4" fillId="0" borderId="10" xfId="66" applyFont="1" applyFill="1" applyBorder="1" applyAlignment="1">
      <alignment wrapText="1"/>
      <protection/>
    </xf>
    <xf numFmtId="203" fontId="4" fillId="0" borderId="10" xfId="66" applyNumberFormat="1" applyFont="1" applyFill="1" applyBorder="1" applyAlignment="1">
      <alignment horizontal="right" wrapText="1"/>
      <protection/>
    </xf>
    <xf numFmtId="203" fontId="2" fillId="0" borderId="10" xfId="66" applyNumberFormat="1" applyFont="1" applyFill="1" applyBorder="1" applyAlignment="1">
      <alignment horizontal="right" wrapText="1"/>
      <protection/>
    </xf>
    <xf numFmtId="0" fontId="8" fillId="35" borderId="20" xfId="0" applyFont="1" applyFill="1" applyBorder="1" applyAlignment="1">
      <alignment horizontal="center"/>
    </xf>
    <xf numFmtId="203" fontId="8" fillId="35" borderId="13" xfId="0" applyNumberFormat="1" applyFont="1" applyFill="1" applyBorder="1" applyAlignment="1">
      <alignment horizontal="center"/>
    </xf>
    <xf numFmtId="203" fontId="8" fillId="35" borderId="31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49" fontId="59" fillId="0" borderId="17" xfId="0" applyNumberFormat="1" applyFont="1" applyFill="1" applyBorder="1" applyAlignment="1">
      <alignment/>
    </xf>
    <xf numFmtId="203" fontId="4" fillId="0" borderId="31" xfId="74" applyNumberFormat="1" applyFont="1" applyFill="1" applyBorder="1" applyAlignment="1" quotePrefix="1">
      <alignment horizontal="right" wrapText="1"/>
      <protection/>
    </xf>
    <xf numFmtId="201" fontId="8" fillId="0" borderId="17" xfId="42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 horizontal="center"/>
    </xf>
    <xf numFmtId="0" fontId="10" fillId="0" borderId="13" xfId="78" applyFont="1" applyFill="1" applyBorder="1" applyAlignment="1">
      <alignment wrapText="1"/>
      <protection/>
    </xf>
    <xf numFmtId="0" fontId="4" fillId="0" borderId="13" xfId="78" applyFont="1" applyFill="1" applyBorder="1" applyAlignment="1">
      <alignment horizontal="center" wrapText="1"/>
      <protection/>
    </xf>
    <xf numFmtId="203" fontId="4" fillId="0" borderId="31" xfId="78" applyNumberFormat="1" applyFont="1" applyFill="1" applyBorder="1" applyAlignment="1">
      <alignment horizontal="center" wrapText="1"/>
      <protection/>
    </xf>
    <xf numFmtId="0" fontId="4" fillId="0" borderId="19" xfId="76" applyFont="1" applyFill="1" applyBorder="1" applyAlignment="1">
      <alignment horizontal="center" wrapText="1"/>
      <protection/>
    </xf>
    <xf numFmtId="203" fontId="4" fillId="0" borderId="0" xfId="76" applyNumberFormat="1" applyFont="1" applyFill="1" applyBorder="1" applyAlignment="1">
      <alignment horizontal="right" wrapText="1"/>
      <protection/>
    </xf>
    <xf numFmtId="201" fontId="8" fillId="0" borderId="20" xfId="42" applyNumberFormat="1" applyFont="1" applyFill="1" applyBorder="1" applyAlignment="1">
      <alignment horizontal="right"/>
    </xf>
    <xf numFmtId="0" fontId="4" fillId="0" borderId="19" xfId="78" applyFont="1" applyFill="1" applyBorder="1" applyAlignment="1">
      <alignment wrapText="1"/>
      <protection/>
    </xf>
    <xf numFmtId="0" fontId="4" fillId="0" borderId="19" xfId="78" applyFont="1" applyFill="1" applyBorder="1" applyAlignment="1">
      <alignment horizontal="center" wrapText="1"/>
      <protection/>
    </xf>
    <xf numFmtId="203" fontId="4" fillId="0" borderId="0" xfId="78" applyNumberFormat="1" applyFont="1" applyFill="1" applyBorder="1" applyAlignment="1">
      <alignment horizontal="center" wrapText="1"/>
      <protection/>
    </xf>
    <xf numFmtId="203" fontId="57" fillId="0" borderId="20" xfId="0" applyNumberFormat="1" applyFont="1" applyBorder="1" applyAlignment="1">
      <alignment/>
    </xf>
    <xf numFmtId="203" fontId="57" fillId="0" borderId="20" xfId="0" applyNumberFormat="1" applyFont="1" applyBorder="1" applyAlignment="1">
      <alignment horizontal="right"/>
    </xf>
    <xf numFmtId="0" fontId="10" fillId="0" borderId="19" xfId="78" applyFont="1" applyFill="1" applyBorder="1" applyAlignment="1">
      <alignment wrapText="1"/>
      <protection/>
    </xf>
    <xf numFmtId="0" fontId="57" fillId="0" borderId="20" xfId="0" applyFont="1" applyFill="1" applyBorder="1" applyAlignment="1">
      <alignment/>
    </xf>
    <xf numFmtId="203" fontId="4" fillId="0" borderId="0" xfId="74" applyNumberFormat="1" applyFont="1" applyFill="1" applyBorder="1" applyAlignment="1" quotePrefix="1">
      <alignment horizontal="right" wrapText="1"/>
      <protection/>
    </xf>
    <xf numFmtId="201" fontId="4" fillId="0" borderId="20" xfId="42" applyNumberFormat="1" applyFont="1" applyFill="1" applyBorder="1" applyAlignment="1">
      <alignment horizontal="right" wrapText="1"/>
    </xf>
    <xf numFmtId="0" fontId="4" fillId="0" borderId="19" xfId="79" applyFont="1" applyFill="1" applyBorder="1" applyAlignment="1">
      <alignment horizontal="center" wrapText="1"/>
      <protection/>
    </xf>
    <xf numFmtId="203" fontId="4" fillId="0" borderId="0" xfId="79" applyNumberFormat="1" applyFont="1" applyFill="1" applyBorder="1" applyAlignment="1">
      <alignment horizontal="center" wrapText="1"/>
      <protection/>
    </xf>
    <xf numFmtId="203" fontId="4" fillId="0" borderId="0" xfId="70" applyNumberFormat="1" applyFont="1" applyFill="1" applyBorder="1" applyAlignment="1">
      <alignment horizontal="right" wrapText="1"/>
      <protection/>
    </xf>
    <xf numFmtId="203" fontId="4" fillId="0" borderId="0" xfId="75" applyNumberFormat="1" applyFont="1" applyFill="1" applyBorder="1" applyAlignment="1" quotePrefix="1">
      <alignment horizontal="right" wrapText="1"/>
      <protection/>
    </xf>
    <xf numFmtId="201" fontId="4" fillId="0" borderId="20" xfId="42" applyNumberFormat="1" applyFont="1" applyFill="1" applyBorder="1" applyAlignment="1">
      <alignment horizontal="right"/>
    </xf>
    <xf numFmtId="0" fontId="18" fillId="0" borderId="19" xfId="78" applyFont="1" applyFill="1" applyBorder="1" applyAlignment="1">
      <alignment wrapText="1"/>
      <protection/>
    </xf>
    <xf numFmtId="0" fontId="60" fillId="0" borderId="20" xfId="0" applyFont="1" applyBorder="1" applyAlignment="1">
      <alignment vertical="center"/>
    </xf>
    <xf numFmtId="203" fontId="4" fillId="0" borderId="0" xfId="70" applyNumberFormat="1" applyFont="1" applyFill="1" applyBorder="1" applyAlignment="1">
      <alignment horizontal="center" wrapText="1"/>
      <protection/>
    </xf>
    <xf numFmtId="0" fontId="8" fillId="0" borderId="15" xfId="0" applyFont="1" applyFill="1" applyBorder="1" applyAlignment="1">
      <alignment horizontal="center"/>
    </xf>
    <xf numFmtId="203" fontId="4" fillId="0" borderId="24" xfId="66" applyNumberFormat="1" applyFont="1" applyFill="1" applyBorder="1" applyAlignment="1">
      <alignment horizontal="center" wrapText="1"/>
      <protection/>
    </xf>
    <xf numFmtId="0" fontId="57" fillId="0" borderId="14" xfId="0" applyFont="1" applyBorder="1" applyAlignment="1">
      <alignment horizontal="center"/>
    </xf>
    <xf numFmtId="203" fontId="57" fillId="0" borderId="24" xfId="0" applyNumberFormat="1" applyFont="1" applyBorder="1" applyAlignment="1">
      <alignment horizontal="center"/>
    </xf>
    <xf numFmtId="203" fontId="55" fillId="35" borderId="14" xfId="0" applyNumberFormat="1" applyFont="1" applyFill="1" applyBorder="1" applyAlignment="1">
      <alignment horizontal="center"/>
    </xf>
    <xf numFmtId="199" fontId="4" fillId="0" borderId="10" xfId="73" applyNumberFormat="1" applyFont="1" applyFill="1" applyBorder="1" applyAlignment="1">
      <alignment horizontal="center" wrapText="1"/>
      <protection/>
    </xf>
    <xf numFmtId="194" fontId="4" fillId="0" borderId="10" xfId="42" applyFont="1" applyFill="1" applyBorder="1" applyAlignment="1">
      <alignment horizontal="right" wrapText="1"/>
    </xf>
    <xf numFmtId="194" fontId="4" fillId="0" borderId="10" xfId="42" applyFont="1" applyFill="1" applyBorder="1" applyAlignment="1">
      <alignment horizontal="right"/>
    </xf>
    <xf numFmtId="200" fontId="4" fillId="0" borderId="10" xfId="69" applyNumberFormat="1" applyFont="1" applyFill="1" applyBorder="1" applyAlignment="1">
      <alignment horizontal="center" wrapText="1"/>
      <protection/>
    </xf>
    <xf numFmtId="0" fontId="61" fillId="36" borderId="10" xfId="0" applyFont="1" applyFill="1" applyBorder="1" applyAlignment="1">
      <alignment horizontal="center"/>
    </xf>
    <xf numFmtId="201" fontId="61" fillId="36" borderId="10" xfId="42" applyNumberFormat="1" applyFont="1" applyFill="1" applyBorder="1" applyAlignment="1">
      <alignment horizontal="center"/>
    </xf>
    <xf numFmtId="204" fontId="61" fillId="36" borderId="10" xfId="42" applyNumberFormat="1" applyFont="1" applyFill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10" xfId="0" applyFont="1" applyBorder="1" applyAlignment="1">
      <alignment/>
    </xf>
    <xf numFmtId="201" fontId="62" fillId="0" borderId="10" xfId="42" applyNumberFormat="1" applyFont="1" applyBorder="1" applyAlignment="1">
      <alignment/>
    </xf>
    <xf numFmtId="204" fontId="62" fillId="0" borderId="10" xfId="0" applyNumberFormat="1" applyFont="1" applyBorder="1" applyAlignment="1">
      <alignment/>
    </xf>
    <xf numFmtId="201" fontId="61" fillId="0" borderId="10" xfId="42" applyNumberFormat="1" applyFont="1" applyBorder="1" applyAlignment="1">
      <alignment/>
    </xf>
    <xf numFmtId="201" fontId="62" fillId="0" borderId="10" xfId="0" applyNumberFormat="1" applyFont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0" xfId="63" applyFont="1" applyBorder="1" applyAlignment="1">
      <alignment horizontal="center" vertical="center" wrapText="1"/>
      <protection/>
    </xf>
    <xf numFmtId="0" fontId="61" fillId="16" borderId="34" xfId="63" applyFont="1" applyFill="1" applyBorder="1" applyAlignment="1">
      <alignment horizontal="center"/>
      <protection/>
    </xf>
    <xf numFmtId="0" fontId="61" fillId="16" borderId="35" xfId="63" applyFont="1" applyFill="1" applyBorder="1" applyAlignment="1">
      <alignment horizontal="center" vertical="center"/>
      <protection/>
    </xf>
    <xf numFmtId="203" fontId="61" fillId="16" borderId="16" xfId="63" applyNumberFormat="1" applyFont="1" applyFill="1" applyBorder="1" applyAlignment="1">
      <alignment horizontal="center" vertical="center"/>
      <protection/>
    </xf>
    <xf numFmtId="201" fontId="61" fillId="16" borderId="16" xfId="61" applyNumberFormat="1" applyFont="1" applyFill="1" applyBorder="1" applyAlignment="1">
      <alignment horizontal="center" vertical="center"/>
    </xf>
    <xf numFmtId="0" fontId="62" fillId="0" borderId="36" xfId="63" applyFont="1" applyBorder="1" applyAlignment="1">
      <alignment horizontal="center"/>
      <protection/>
    </xf>
    <xf numFmtId="0" fontId="62" fillId="0" borderId="37" xfId="63" applyFont="1" applyBorder="1">
      <alignment/>
      <protection/>
    </xf>
    <xf numFmtId="203" fontId="62" fillId="0" borderId="38" xfId="63" applyNumberFormat="1" applyFont="1" applyBorder="1">
      <alignment/>
      <protection/>
    </xf>
    <xf numFmtId="205" fontId="62" fillId="0" borderId="38" xfId="63" applyNumberFormat="1" applyFont="1" applyBorder="1" applyAlignment="1">
      <alignment horizontal="center"/>
      <protection/>
    </xf>
    <xf numFmtId="0" fontId="62" fillId="0" borderId="39" xfId="63" applyFont="1" applyBorder="1" applyAlignment="1">
      <alignment horizontal="center"/>
      <protection/>
    </xf>
    <xf numFmtId="0" fontId="62" fillId="0" borderId="0" xfId="63" applyFont="1" applyBorder="1">
      <alignment/>
      <protection/>
    </xf>
    <xf numFmtId="203" fontId="62" fillId="0" borderId="40" xfId="63" applyNumberFormat="1" applyFont="1" applyBorder="1">
      <alignment/>
      <protection/>
    </xf>
    <xf numFmtId="205" fontId="62" fillId="0" borderId="40" xfId="63" applyNumberFormat="1" applyFont="1" applyBorder="1" applyAlignment="1">
      <alignment horizontal="center"/>
      <protection/>
    </xf>
    <xf numFmtId="0" fontId="62" fillId="0" borderId="11" xfId="63" applyFont="1" applyBorder="1">
      <alignment/>
      <protection/>
    </xf>
    <xf numFmtId="203" fontId="63" fillId="0" borderId="40" xfId="63" applyNumberFormat="1" applyFont="1" applyBorder="1" applyAlignment="1">
      <alignment horizontal="right"/>
      <protection/>
    </xf>
    <xf numFmtId="205" fontId="63" fillId="0" borderId="40" xfId="63" applyNumberFormat="1" applyFont="1" applyBorder="1" applyAlignment="1">
      <alignment horizontal="center"/>
      <protection/>
    </xf>
    <xf numFmtId="0" fontId="61" fillId="0" borderId="39" xfId="63" applyFont="1" applyBorder="1" applyAlignment="1">
      <alignment horizontal="center"/>
      <protection/>
    </xf>
    <xf numFmtId="0" fontId="61" fillId="0" borderId="11" xfId="63" applyFont="1" applyFill="1" applyBorder="1">
      <alignment/>
      <protection/>
    </xf>
    <xf numFmtId="203" fontId="61" fillId="0" borderId="40" xfId="63" applyNumberFormat="1" applyFont="1" applyFill="1" applyBorder="1" applyAlignment="1">
      <alignment horizontal="right"/>
      <protection/>
    </xf>
    <xf numFmtId="205" fontId="61" fillId="0" borderId="40" xfId="63" applyNumberFormat="1" applyFont="1" applyBorder="1" applyAlignment="1">
      <alignment horizontal="center"/>
      <protection/>
    </xf>
    <xf numFmtId="203" fontId="63" fillId="0" borderId="41" xfId="63" applyNumberFormat="1" applyFont="1" applyFill="1" applyBorder="1" applyAlignment="1">
      <alignment horizontal="right"/>
      <protection/>
    </xf>
    <xf numFmtId="205" fontId="63" fillId="0" borderId="41" xfId="63" applyNumberFormat="1" applyFont="1" applyBorder="1" applyAlignment="1">
      <alignment horizontal="center"/>
      <protection/>
    </xf>
    <xf numFmtId="0" fontId="62" fillId="0" borderId="0" xfId="63" applyFont="1" applyAlignment="1">
      <alignment horizontal="center"/>
      <protection/>
    </xf>
    <xf numFmtId="0" fontId="62" fillId="0" borderId="0" xfId="63" applyFont="1">
      <alignment/>
      <protection/>
    </xf>
    <xf numFmtId="203" fontId="62" fillId="0" borderId="0" xfId="63" applyNumberFormat="1" applyFont="1">
      <alignment/>
      <protection/>
    </xf>
    <xf numFmtId="201" fontId="62" fillId="0" borderId="0" xfId="63" applyNumberFormat="1" applyFont="1">
      <alignment/>
      <protection/>
    </xf>
    <xf numFmtId="0" fontId="8" fillId="0" borderId="13" xfId="0" applyFont="1" applyFill="1" applyBorder="1" applyAlignment="1">
      <alignment horizontal="center" vertical="top"/>
    </xf>
    <xf numFmtId="203" fontId="4" fillId="0" borderId="17" xfId="42" applyNumberFormat="1" applyFont="1" applyFill="1" applyBorder="1" applyAlignment="1">
      <alignment horizontal="right" wrapText="1"/>
    </xf>
    <xf numFmtId="0" fontId="4" fillId="0" borderId="17" xfId="78" applyFont="1" applyFill="1" applyBorder="1" applyAlignment="1">
      <alignment horizontal="center" wrapText="1"/>
      <protection/>
    </xf>
    <xf numFmtId="203" fontId="4" fillId="0" borderId="13" xfId="79" applyNumberFormat="1" applyFont="1" applyFill="1" applyBorder="1" applyAlignment="1">
      <alignment horizontal="right" wrapText="1"/>
      <protection/>
    </xf>
    <xf numFmtId="203" fontId="4" fillId="0" borderId="13" xfId="42" applyNumberFormat="1" applyFont="1" applyFill="1" applyBorder="1" applyAlignment="1">
      <alignment horizontal="right" wrapText="1"/>
    </xf>
    <xf numFmtId="0" fontId="8" fillId="0" borderId="19" xfId="0" applyFont="1" applyFill="1" applyBorder="1" applyAlignment="1">
      <alignment horizontal="center"/>
    </xf>
    <xf numFmtId="203" fontId="8" fillId="0" borderId="20" xfId="42" applyNumberFormat="1" applyFont="1" applyFill="1" applyBorder="1" applyAlignment="1">
      <alignment horizontal="right"/>
    </xf>
    <xf numFmtId="0" fontId="57" fillId="0" borderId="20" xfId="0" applyFont="1" applyBorder="1" applyAlignment="1">
      <alignment horizontal="center" vertical="center"/>
    </xf>
    <xf numFmtId="203" fontId="4" fillId="0" borderId="19" xfId="78" applyNumberFormat="1" applyFont="1" applyFill="1" applyBorder="1" applyAlignment="1">
      <alignment horizontal="right" wrapText="1"/>
      <protection/>
    </xf>
    <xf numFmtId="203" fontId="4" fillId="0" borderId="19" xfId="42" applyNumberFormat="1" applyFont="1" applyFill="1" applyBorder="1" applyAlignment="1">
      <alignment horizontal="right" wrapText="1"/>
    </xf>
    <xf numFmtId="0" fontId="8" fillId="0" borderId="19" xfId="0" applyFont="1" applyFill="1" applyBorder="1" applyAlignment="1">
      <alignment horizontal="center" vertical="center"/>
    </xf>
    <xf numFmtId="0" fontId="4" fillId="0" borderId="22" xfId="76" applyFont="1" applyFill="1" applyBorder="1" applyAlignment="1" quotePrefix="1">
      <alignment horizontal="center" wrapText="1"/>
      <protection/>
    </xf>
    <xf numFmtId="0" fontId="10" fillId="0" borderId="0" xfId="78" applyFont="1" applyFill="1" applyBorder="1" applyAlignment="1">
      <alignment wrapText="1"/>
      <protection/>
    </xf>
    <xf numFmtId="0" fontId="11" fillId="0" borderId="19" xfId="75" applyFont="1" applyFill="1" applyBorder="1" applyAlignment="1">
      <alignment wrapText="1"/>
      <protection/>
    </xf>
    <xf numFmtId="0" fontId="4" fillId="0" borderId="0" xfId="75" applyFont="1" applyFill="1" applyBorder="1" applyAlignment="1" quotePrefix="1">
      <alignment horizontal="center" wrapText="1"/>
      <protection/>
    </xf>
    <xf numFmtId="203" fontId="4" fillId="0" borderId="19" xfId="75" applyNumberFormat="1" applyFont="1" applyFill="1" applyBorder="1" applyAlignment="1">
      <alignment horizontal="right" wrapText="1"/>
      <protection/>
    </xf>
    <xf numFmtId="49" fontId="57" fillId="0" borderId="19" xfId="0" applyNumberFormat="1" applyFont="1" applyFill="1" applyBorder="1" applyAlignment="1">
      <alignment/>
    </xf>
    <xf numFmtId="49" fontId="4" fillId="0" borderId="0" xfId="70" applyNumberFormat="1" applyFont="1" applyFill="1" applyBorder="1" applyAlignment="1">
      <alignment horizontal="center" wrapText="1"/>
      <protection/>
    </xf>
    <xf numFmtId="0" fontId="4" fillId="0" borderId="24" xfId="66" applyFont="1" applyFill="1" applyBorder="1" applyAlignment="1">
      <alignment horizontal="center" wrapText="1"/>
      <protection/>
    </xf>
    <xf numFmtId="203" fontId="4" fillId="0" borderId="14" xfId="66" applyNumberFormat="1" applyFont="1" applyFill="1" applyBorder="1" applyAlignment="1">
      <alignment horizontal="right" wrapText="1"/>
      <protection/>
    </xf>
    <xf numFmtId="203" fontId="57" fillId="0" borderId="15" xfId="42" applyNumberFormat="1" applyFont="1" applyBorder="1" applyAlignment="1">
      <alignment horizontal="right"/>
    </xf>
    <xf numFmtId="0" fontId="57" fillId="0" borderId="24" xfId="0" applyFont="1" applyBorder="1" applyAlignment="1">
      <alignment/>
    </xf>
    <xf numFmtId="203" fontId="57" fillId="0" borderId="14" xfId="0" applyNumberFormat="1" applyFont="1" applyBorder="1" applyAlignment="1">
      <alignment/>
    </xf>
    <xf numFmtId="203" fontId="55" fillId="35" borderId="23" xfId="0" applyNumberFormat="1" applyFont="1" applyFill="1" applyBorder="1" applyAlignment="1">
      <alignment horizontal="right"/>
    </xf>
    <xf numFmtId="203" fontId="13" fillId="35" borderId="14" xfId="0" applyNumberFormat="1" applyFont="1" applyFill="1" applyBorder="1" applyAlignment="1">
      <alignment horizontal="right"/>
    </xf>
    <xf numFmtId="203" fontId="55" fillId="35" borderId="14" xfId="0" applyNumberFormat="1" applyFont="1" applyFill="1" applyBorder="1" applyAlignment="1">
      <alignment horizontal="right"/>
    </xf>
    <xf numFmtId="0" fontId="55" fillId="0" borderId="20" xfId="0" applyFont="1" applyBorder="1" applyAlignment="1">
      <alignment horizontal="center"/>
    </xf>
    <xf numFmtId="203" fontId="55" fillId="0" borderId="42" xfId="0" applyNumberFormat="1" applyFont="1" applyBorder="1" applyAlignment="1">
      <alignment horizontal="right"/>
    </xf>
    <xf numFmtId="203" fontId="55" fillId="0" borderId="14" xfId="0" applyNumberFormat="1" applyFont="1" applyBorder="1" applyAlignment="1">
      <alignment horizontal="right"/>
    </xf>
    <xf numFmtId="0" fontId="55" fillId="0" borderId="17" xfId="0" applyFont="1" applyBorder="1" applyAlignment="1">
      <alignment horizontal="center"/>
    </xf>
    <xf numFmtId="203" fontId="55" fillId="0" borderId="42" xfId="0" applyNumberFormat="1" applyFont="1" applyBorder="1" applyAlignment="1">
      <alignment horizontal="center"/>
    </xf>
    <xf numFmtId="203" fontId="13" fillId="0" borderId="43" xfId="42" applyNumberFormat="1" applyFont="1" applyFill="1" applyBorder="1" applyAlignment="1">
      <alignment/>
    </xf>
    <xf numFmtId="0" fontId="55" fillId="35" borderId="23" xfId="0" applyFont="1" applyFill="1" applyBorder="1" applyAlignment="1">
      <alignment horizontal="center"/>
    </xf>
    <xf numFmtId="203" fontId="13" fillId="35" borderId="15" xfId="0" applyNumberFormat="1" applyFont="1" applyFill="1" applyBorder="1" applyAlignment="1">
      <alignment horizontal="right"/>
    </xf>
    <xf numFmtId="0" fontId="55" fillId="35" borderId="25" xfId="0" applyFont="1" applyFill="1" applyBorder="1" applyAlignment="1">
      <alignment/>
    </xf>
    <xf numFmtId="203" fontId="55" fillId="35" borderId="42" xfId="0" applyNumberFormat="1" applyFont="1" applyFill="1" applyBorder="1" applyAlignment="1">
      <alignment horizontal="center"/>
    </xf>
    <xf numFmtId="203" fontId="2" fillId="35" borderId="16" xfId="42" applyNumberFormat="1" applyFont="1" applyFill="1" applyBorder="1" applyAlignment="1">
      <alignment/>
    </xf>
    <xf numFmtId="203" fontId="57" fillId="0" borderId="0" xfId="0" applyNumberFormat="1" applyFont="1" applyAlignment="1">
      <alignment/>
    </xf>
    <xf numFmtId="0" fontId="4" fillId="0" borderId="0" xfId="78" applyFont="1" applyFill="1" applyBorder="1" applyAlignment="1">
      <alignment wrapText="1"/>
      <protection/>
    </xf>
    <xf numFmtId="0" fontId="15" fillId="35" borderId="13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10" xfId="0" applyFont="1" applyBorder="1" applyAlignment="1">
      <alignment horizontal="center"/>
    </xf>
    <xf numFmtId="0" fontId="61" fillId="0" borderId="0" xfId="63" applyFont="1" applyBorder="1" applyAlignment="1">
      <alignment horizontal="center" vertical="center"/>
      <protection/>
    </xf>
    <xf numFmtId="0" fontId="6" fillId="0" borderId="0" xfId="66" applyFont="1" applyFill="1" applyBorder="1" applyAlignment="1">
      <alignment horizontal="center" vertical="center"/>
      <protection/>
    </xf>
    <xf numFmtId="0" fontId="6" fillId="0" borderId="44" xfId="66" applyFont="1" applyFill="1" applyBorder="1" applyAlignment="1">
      <alignment horizontal="center" vertical="center"/>
      <protection/>
    </xf>
    <xf numFmtId="0" fontId="13" fillId="0" borderId="10" xfId="62" applyNumberFormat="1" applyFont="1" applyFill="1" applyBorder="1" applyAlignment="1" applyProtection="1">
      <alignment horizontal="center"/>
      <protection/>
    </xf>
    <xf numFmtId="0" fontId="55" fillId="0" borderId="0" xfId="63" applyFont="1" applyBorder="1" applyAlignment="1">
      <alignment horizontal="center" vertical="center"/>
      <protection/>
    </xf>
    <xf numFmtId="0" fontId="2" fillId="0" borderId="0" xfId="66" applyFont="1" applyFill="1" applyBorder="1" applyAlignment="1">
      <alignment horizontal="center" vertical="center"/>
      <protection/>
    </xf>
    <xf numFmtId="0" fontId="2" fillId="0" borderId="44" xfId="66" applyFont="1" applyFill="1" applyBorder="1" applyAlignment="1">
      <alignment horizontal="center" vertical="center"/>
      <protection/>
    </xf>
    <xf numFmtId="0" fontId="8" fillId="0" borderId="10" xfId="62" applyNumberFormat="1" applyFont="1" applyFill="1" applyBorder="1" applyAlignment="1" applyProtection="1">
      <alignment horizontal="center"/>
      <protection/>
    </xf>
    <xf numFmtId="0" fontId="6" fillId="0" borderId="0" xfId="66" applyFont="1" applyFill="1" applyBorder="1" applyAlignment="1">
      <alignment horizontal="center" vertical="center"/>
      <protection/>
    </xf>
    <xf numFmtId="0" fontId="4" fillId="0" borderId="11" xfId="66" applyFont="1" applyFill="1" applyBorder="1" applyAlignment="1">
      <alignment horizontal="center" wrapText="1"/>
      <protection/>
    </xf>
    <xf numFmtId="0" fontId="4" fillId="0" borderId="12" xfId="66" applyFont="1" applyFill="1" applyBorder="1" applyAlignment="1">
      <alignment horizontal="center" wrapText="1"/>
      <protection/>
    </xf>
    <xf numFmtId="0" fontId="8" fillId="0" borderId="11" xfId="62" applyNumberFormat="1" applyFont="1" applyFill="1" applyBorder="1" applyAlignment="1" applyProtection="1">
      <alignment horizontal="center"/>
      <protection/>
    </xf>
    <xf numFmtId="0" fontId="8" fillId="0" borderId="12" xfId="62" applyNumberFormat="1" applyFont="1" applyFill="1" applyBorder="1" applyAlignment="1" applyProtection="1">
      <alignment horizontal="center"/>
      <protection/>
    </xf>
    <xf numFmtId="0" fontId="2" fillId="0" borderId="0" xfId="66" applyFont="1" applyFill="1" applyBorder="1" applyAlignment="1">
      <alignment horizontal="center" vertical="center"/>
      <protection/>
    </xf>
    <xf numFmtId="203" fontId="2" fillId="34" borderId="11" xfId="66" applyNumberFormat="1" applyFont="1" applyFill="1" applyBorder="1" applyAlignment="1">
      <alignment horizontal="center"/>
      <protection/>
    </xf>
    <xf numFmtId="203" fontId="2" fillId="34" borderId="12" xfId="66" applyNumberFormat="1" applyFont="1" applyFill="1" applyBorder="1" applyAlignment="1">
      <alignment horizontal="center"/>
      <protection/>
    </xf>
    <xf numFmtId="0" fontId="14" fillId="0" borderId="10" xfId="62" applyNumberFormat="1" applyFont="1" applyFill="1" applyBorder="1" applyAlignment="1" applyProtection="1">
      <alignment horizontal="center" vertical="center"/>
      <protection/>
    </xf>
    <xf numFmtId="0" fontId="13" fillId="0" borderId="10" xfId="65" applyNumberFormat="1" applyFont="1" applyFill="1" applyBorder="1" applyAlignment="1" applyProtection="1">
      <alignment horizontal="center"/>
      <protection/>
    </xf>
    <xf numFmtId="0" fontId="16" fillId="0" borderId="10" xfId="65" applyNumberFormat="1" applyFont="1" applyFill="1" applyBorder="1" applyAlignment="1" applyProtection="1">
      <alignment horizontal="center"/>
      <protection/>
    </xf>
    <xf numFmtId="0" fontId="8" fillId="0" borderId="0" xfId="62" applyNumberFormat="1" applyFont="1" applyFill="1" applyBorder="1" applyAlignment="1" applyProtection="1">
      <alignment horizontal="left"/>
      <protection/>
    </xf>
    <xf numFmtId="0" fontId="14" fillId="0" borderId="34" xfId="65" applyNumberFormat="1" applyFont="1" applyFill="1" applyBorder="1" applyAlignment="1" applyProtection="1">
      <alignment horizontal="center"/>
      <protection/>
    </xf>
    <xf numFmtId="0" fontId="14" fillId="0" borderId="27" xfId="65" applyNumberFormat="1" applyFont="1" applyFill="1" applyBorder="1" applyAlignment="1" applyProtection="1">
      <alignment horizontal="center"/>
      <protection/>
    </xf>
    <xf numFmtId="0" fontId="14" fillId="0" borderId="45" xfId="65" applyNumberFormat="1" applyFont="1" applyFill="1" applyBorder="1" applyAlignment="1" applyProtection="1">
      <alignment horizontal="center"/>
      <protection/>
    </xf>
    <xf numFmtId="0" fontId="14" fillId="0" borderId="29" xfId="65" applyNumberFormat="1" applyFont="1" applyFill="1" applyBorder="1" applyAlignment="1" applyProtection="1">
      <alignment horizontal="center"/>
      <protection/>
    </xf>
    <xf numFmtId="0" fontId="2" fillId="0" borderId="10" xfId="71" applyFont="1" applyFill="1" applyBorder="1" applyAlignment="1">
      <alignment horizontal="center" wrapText="1"/>
      <protection/>
    </xf>
    <xf numFmtId="0" fontId="8" fillId="0" borderId="0" xfId="65" applyNumberFormat="1" applyFont="1" applyFill="1" applyBorder="1" applyAlignment="1" applyProtection="1">
      <alignment horizontal="left"/>
      <protection/>
    </xf>
    <xf numFmtId="0" fontId="2" fillId="0" borderId="44" xfId="66" applyFont="1" applyFill="1" applyBorder="1" applyAlignment="1">
      <alignment horizontal="center" vertical="center"/>
      <protection/>
    </xf>
    <xf numFmtId="0" fontId="2" fillId="0" borderId="11" xfId="69" applyFont="1" applyFill="1" applyBorder="1" applyAlignment="1">
      <alignment horizontal="center" wrapText="1"/>
      <protection/>
    </xf>
    <xf numFmtId="0" fontId="2" fillId="0" borderId="12" xfId="69" applyFont="1" applyFill="1" applyBorder="1" applyAlignment="1">
      <alignment horizontal="center" wrapText="1"/>
      <protection/>
    </xf>
    <xf numFmtId="0" fontId="55" fillId="35" borderId="25" xfId="0" applyFont="1" applyFill="1" applyBorder="1" applyAlignment="1">
      <alignment horizontal="center"/>
    </xf>
    <xf numFmtId="0" fontId="55" fillId="35" borderId="24" xfId="0" applyFont="1" applyFill="1" applyBorder="1" applyAlignment="1">
      <alignment horizontal="center"/>
    </xf>
    <xf numFmtId="0" fontId="55" fillId="35" borderId="23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55" fillId="35" borderId="46" xfId="0" applyFont="1" applyFill="1" applyBorder="1" applyAlignment="1">
      <alignment horizontal="center"/>
    </xf>
    <xf numFmtId="0" fontId="55" fillId="35" borderId="42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61" fillId="0" borderId="0" xfId="0" applyFont="1" applyAlignment="1">
      <alignment horizontal="center"/>
    </xf>
    <xf numFmtId="0" fontId="61" fillId="0" borderId="10" xfId="0" applyFont="1" applyBorder="1" applyAlignment="1">
      <alignment horizontal="center"/>
    </xf>
    <xf numFmtId="0" fontId="63" fillId="0" borderId="0" xfId="63" applyFont="1" applyBorder="1" applyAlignment="1">
      <alignment horizontal="center" vertical="center" wrapText="1"/>
      <protection/>
    </xf>
    <xf numFmtId="0" fontId="63" fillId="0" borderId="47" xfId="63" applyFont="1" applyBorder="1" applyAlignment="1">
      <alignment horizontal="center"/>
      <protection/>
    </xf>
    <xf numFmtId="0" fontId="63" fillId="0" borderId="48" xfId="63" applyFont="1" applyBorder="1" applyAlignment="1">
      <alignment horizontal="center"/>
      <protection/>
    </xf>
    <xf numFmtId="0" fontId="64" fillId="0" borderId="49" xfId="63" applyFont="1" applyFill="1" applyBorder="1" applyAlignment="1">
      <alignment horizontal="center"/>
      <protection/>
    </xf>
    <xf numFmtId="0" fontId="64" fillId="0" borderId="50" xfId="63" applyFont="1" applyFill="1" applyBorder="1" applyAlignment="1">
      <alignment horizontal="center"/>
      <protection/>
    </xf>
    <xf numFmtId="0" fontId="55" fillId="35" borderId="31" xfId="0" applyFont="1" applyFill="1" applyBorder="1" applyAlignment="1">
      <alignment horizontal="center"/>
    </xf>
    <xf numFmtId="0" fontId="55" fillId="35" borderId="18" xfId="0" applyFont="1" applyFill="1" applyBorder="1" applyAlignment="1">
      <alignment horizontal="center"/>
    </xf>
    <xf numFmtId="0" fontId="55" fillId="35" borderId="0" xfId="0" applyFont="1" applyFill="1" applyBorder="1" applyAlignment="1">
      <alignment horizontal="center"/>
    </xf>
    <xf numFmtId="0" fontId="55" fillId="35" borderId="21" xfId="0" applyFont="1" applyFill="1" applyBorder="1" applyAlignment="1">
      <alignment horizontal="center"/>
    </xf>
    <xf numFmtId="0" fontId="55" fillId="0" borderId="25" xfId="0" applyFont="1" applyBorder="1" applyAlignment="1">
      <alignment horizontal="center"/>
    </xf>
    <xf numFmtId="0" fontId="55" fillId="0" borderId="42" xfId="0" applyFont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เครื่องหมายจุลภาค 2 2" xfId="61"/>
    <cellStyle name="ปกติ 2" xfId="62"/>
    <cellStyle name="ปกติ 2 2" xfId="63"/>
    <cellStyle name="ปกติ 2 3" xfId="64"/>
    <cellStyle name="ปกติ 4" xfId="65"/>
    <cellStyle name="ปกติ_Sheet1 2" xfId="66"/>
    <cellStyle name="ปกติ_Sheet1 3" xfId="67"/>
    <cellStyle name="ปกติ_Sheet1_2" xfId="68"/>
    <cellStyle name="ปกติ_Sheet2" xfId="69"/>
    <cellStyle name="ปกติ_Sheet2 2" xfId="70"/>
    <cellStyle name="ปกติ_Sheet2_1" xfId="71"/>
    <cellStyle name="ปกติ_Sheet4" xfId="72"/>
    <cellStyle name="ปกติ_Sheet5" xfId="73"/>
    <cellStyle name="ปกติ_ประมวลผล_2 2" xfId="74"/>
    <cellStyle name="ปกติ_ประมวลผล-เข้า 2" xfId="75"/>
    <cellStyle name="ปกติ_ประมวลผลเข้า_3 2" xfId="76"/>
    <cellStyle name="ปกติ_ประมวลผลพานิช" xfId="77"/>
    <cellStyle name="ปกติ_ประมวลออก_1" xfId="78"/>
    <cellStyle name="ปกติ_ประมวลออก_2 2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48"/>
  <sheetViews>
    <sheetView tabSelected="1" zoomScale="80" zoomScaleNormal="80" zoomScalePageLayoutView="0" workbookViewId="0" topLeftCell="A320">
      <selection activeCell="L326" sqref="L326"/>
    </sheetView>
  </sheetViews>
  <sheetFormatPr defaultColWidth="15.57421875" defaultRowHeight="15"/>
  <cols>
    <col min="1" max="1" width="5.57421875" style="0" customWidth="1"/>
    <col min="2" max="2" width="11.421875" style="0" customWidth="1"/>
    <col min="3" max="3" width="13.421875" style="0" customWidth="1"/>
    <col min="4" max="4" width="15.57421875" style="0" customWidth="1"/>
    <col min="5" max="5" width="5.140625" style="0" customWidth="1"/>
    <col min="6" max="6" width="15.57421875" style="0" customWidth="1"/>
    <col min="7" max="7" width="18.7109375" style="0" customWidth="1"/>
    <col min="8" max="8" width="15.57421875" style="0" customWidth="1"/>
    <col min="9" max="9" width="17.57421875" style="0" customWidth="1"/>
    <col min="10" max="10" width="11.28125" style="0" customWidth="1"/>
  </cols>
  <sheetData>
    <row r="1" spans="1:10" ht="21">
      <c r="A1" s="404" t="s">
        <v>0</v>
      </c>
      <c r="B1" s="404"/>
      <c r="C1" s="404"/>
      <c r="D1" s="404"/>
      <c r="E1" s="404"/>
      <c r="F1" s="404"/>
      <c r="G1" s="404"/>
      <c r="H1" s="404"/>
      <c r="I1" s="404"/>
      <c r="J1" s="404"/>
    </row>
    <row r="2" spans="1:10" ht="21">
      <c r="A2" s="404" t="s">
        <v>1</v>
      </c>
      <c r="B2" s="404"/>
      <c r="C2" s="404"/>
      <c r="D2" s="404"/>
      <c r="E2" s="404"/>
      <c r="F2" s="404"/>
      <c r="G2" s="404"/>
      <c r="H2" s="404"/>
      <c r="I2" s="404"/>
      <c r="J2" s="404"/>
    </row>
    <row r="3" spans="1:10" ht="21">
      <c r="A3" s="1" t="s">
        <v>2</v>
      </c>
      <c r="B3" s="1" t="s">
        <v>3</v>
      </c>
      <c r="C3" s="1" t="s">
        <v>4</v>
      </c>
      <c r="D3" s="405" t="s">
        <v>5</v>
      </c>
      <c r="E3" s="405"/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</row>
    <row r="4" spans="1:10" ht="21">
      <c r="A4" s="5">
        <v>1</v>
      </c>
      <c r="B4" s="6">
        <v>7049011</v>
      </c>
      <c r="C4" s="5" t="s">
        <v>11</v>
      </c>
      <c r="D4" s="7">
        <v>2925500</v>
      </c>
      <c r="E4" s="8" t="s">
        <v>12</v>
      </c>
      <c r="F4" s="9">
        <v>2925500</v>
      </c>
      <c r="G4" s="10">
        <v>43882500</v>
      </c>
      <c r="H4" s="9">
        <v>0</v>
      </c>
      <c r="I4" s="10">
        <v>0</v>
      </c>
      <c r="J4" s="11"/>
    </row>
    <row r="5" spans="1:10" ht="21">
      <c r="A5" s="5">
        <v>2</v>
      </c>
      <c r="B5" s="12">
        <v>7142090</v>
      </c>
      <c r="C5" s="5" t="s">
        <v>13</v>
      </c>
      <c r="D5" s="7">
        <v>2517880</v>
      </c>
      <c r="E5" s="8" t="s">
        <v>12</v>
      </c>
      <c r="F5" s="9">
        <v>2517880</v>
      </c>
      <c r="G5" s="10">
        <v>37768554</v>
      </c>
      <c r="H5" s="9">
        <v>0</v>
      </c>
      <c r="I5" s="10">
        <v>0</v>
      </c>
      <c r="J5" s="11"/>
    </row>
    <row r="6" spans="1:10" ht="21">
      <c r="A6" s="5">
        <v>3</v>
      </c>
      <c r="B6" s="13">
        <v>12024200</v>
      </c>
      <c r="C6" s="5" t="s">
        <v>14</v>
      </c>
      <c r="D6" s="7">
        <v>412500</v>
      </c>
      <c r="E6" s="8" t="s">
        <v>12</v>
      </c>
      <c r="F6" s="9">
        <v>412500</v>
      </c>
      <c r="G6" s="10">
        <v>18562500</v>
      </c>
      <c r="H6" s="9">
        <v>0</v>
      </c>
      <c r="I6" s="10">
        <v>0</v>
      </c>
      <c r="J6" s="11"/>
    </row>
    <row r="7" spans="1:10" ht="21">
      <c r="A7" s="5">
        <v>4</v>
      </c>
      <c r="B7" s="14">
        <v>4407</v>
      </c>
      <c r="C7" s="5" t="s">
        <v>15</v>
      </c>
      <c r="D7" s="15">
        <v>1907.146</v>
      </c>
      <c r="E7" s="16" t="s">
        <v>16</v>
      </c>
      <c r="F7" s="9">
        <v>1907146</v>
      </c>
      <c r="G7" s="10">
        <v>10916326</v>
      </c>
      <c r="H7" s="17">
        <v>118652.00000000003</v>
      </c>
      <c r="I7" s="10">
        <v>772446.0000000001</v>
      </c>
      <c r="J7" s="11"/>
    </row>
    <row r="8" spans="1:10" ht="21">
      <c r="A8" s="5">
        <v>5</v>
      </c>
      <c r="B8" s="18">
        <v>8039000</v>
      </c>
      <c r="C8" s="5" t="s">
        <v>17</v>
      </c>
      <c r="D8" s="7">
        <v>1464900</v>
      </c>
      <c r="E8" s="8" t="s">
        <v>12</v>
      </c>
      <c r="F8" s="9">
        <v>1464900</v>
      </c>
      <c r="G8" s="10">
        <v>10254300</v>
      </c>
      <c r="H8" s="9">
        <v>0</v>
      </c>
      <c r="I8" s="10">
        <v>0</v>
      </c>
      <c r="J8" s="11"/>
    </row>
    <row r="9" spans="1:10" ht="21">
      <c r="A9" s="5">
        <v>6</v>
      </c>
      <c r="B9" s="19">
        <v>8504</v>
      </c>
      <c r="C9" s="5" t="s">
        <v>18</v>
      </c>
      <c r="D9" s="20">
        <v>2785437</v>
      </c>
      <c r="E9" s="8" t="s">
        <v>19</v>
      </c>
      <c r="F9" s="10">
        <v>3180</v>
      </c>
      <c r="G9" s="9">
        <v>2970484.29</v>
      </c>
      <c r="H9" s="10">
        <v>297045.7299999999</v>
      </c>
      <c r="I9" s="9">
        <v>228724.73</v>
      </c>
      <c r="J9" s="11"/>
    </row>
    <row r="10" spans="1:10" ht="21">
      <c r="A10" s="5">
        <v>7</v>
      </c>
      <c r="B10" s="18">
        <v>87033353</v>
      </c>
      <c r="C10" s="5" t="s">
        <v>20</v>
      </c>
      <c r="D10" s="20">
        <v>3</v>
      </c>
      <c r="E10" s="8" t="s">
        <v>21</v>
      </c>
      <c r="F10" s="9">
        <v>5553</v>
      </c>
      <c r="G10" s="10">
        <v>2718066</v>
      </c>
      <c r="H10" s="9">
        <v>0</v>
      </c>
      <c r="I10" s="10">
        <v>0</v>
      </c>
      <c r="J10" s="11" t="s">
        <v>22</v>
      </c>
    </row>
    <row r="11" spans="1:10" ht="21">
      <c r="A11" s="5">
        <v>8</v>
      </c>
      <c r="B11" s="5">
        <v>2101</v>
      </c>
      <c r="C11" s="5" t="s">
        <v>23</v>
      </c>
      <c r="D11" s="20">
        <v>5700</v>
      </c>
      <c r="E11" s="16" t="s">
        <v>24</v>
      </c>
      <c r="F11" s="10">
        <v>13160</v>
      </c>
      <c r="G11" s="21">
        <v>2244328</v>
      </c>
      <c r="H11" s="10">
        <v>0</v>
      </c>
      <c r="I11" s="9">
        <v>157102</v>
      </c>
      <c r="J11" s="11"/>
    </row>
    <row r="12" spans="1:10" ht="21">
      <c r="A12" s="5">
        <v>9</v>
      </c>
      <c r="B12" s="19">
        <v>7069000</v>
      </c>
      <c r="C12" s="5" t="s">
        <v>25</v>
      </c>
      <c r="D12" s="7">
        <v>109810</v>
      </c>
      <c r="E12" s="16" t="s">
        <v>12</v>
      </c>
      <c r="F12" s="9">
        <v>109810</v>
      </c>
      <c r="G12" s="10">
        <v>1690303</v>
      </c>
      <c r="H12" s="10">
        <v>0</v>
      </c>
      <c r="I12" s="10">
        <v>0</v>
      </c>
      <c r="J12" s="11"/>
    </row>
    <row r="13" spans="1:10" ht="21">
      <c r="A13" s="5">
        <v>10</v>
      </c>
      <c r="B13" s="13" t="s">
        <v>26</v>
      </c>
      <c r="C13" s="5" t="s">
        <v>27</v>
      </c>
      <c r="D13" s="20">
        <v>256595</v>
      </c>
      <c r="E13" s="16" t="s">
        <v>19</v>
      </c>
      <c r="F13" s="10">
        <v>16483</v>
      </c>
      <c r="G13" s="9">
        <v>1496280.79</v>
      </c>
      <c r="H13" s="11">
        <v>197329.58999999997</v>
      </c>
      <c r="I13" s="9">
        <v>118552.78000000001</v>
      </c>
      <c r="J13" s="11"/>
    </row>
    <row r="14" spans="1:10" ht="21">
      <c r="A14" s="5">
        <v>11</v>
      </c>
      <c r="B14" s="5">
        <v>87021050</v>
      </c>
      <c r="C14" s="5" t="s">
        <v>20</v>
      </c>
      <c r="D14" s="20">
        <v>1</v>
      </c>
      <c r="E14" s="16" t="s">
        <v>21</v>
      </c>
      <c r="F14" s="9">
        <v>2000</v>
      </c>
      <c r="G14" s="10">
        <v>874232</v>
      </c>
      <c r="H14" s="10">
        <v>0</v>
      </c>
      <c r="I14" s="22">
        <v>0</v>
      </c>
      <c r="J14" s="11" t="s">
        <v>22</v>
      </c>
    </row>
    <row r="15" spans="1:10" ht="21">
      <c r="A15" s="5">
        <v>12</v>
      </c>
      <c r="B15" s="5">
        <v>1301</v>
      </c>
      <c r="C15" s="5" t="s">
        <v>28</v>
      </c>
      <c r="D15" s="7">
        <v>36977</v>
      </c>
      <c r="E15" s="8" t="s">
        <v>12</v>
      </c>
      <c r="F15" s="11">
        <v>36977</v>
      </c>
      <c r="G15" s="11">
        <v>471547</v>
      </c>
      <c r="H15" s="11">
        <v>13095</v>
      </c>
      <c r="I15" s="11">
        <v>0</v>
      </c>
      <c r="J15" s="11"/>
    </row>
    <row r="16" spans="1:10" ht="21">
      <c r="A16" s="5">
        <v>13</v>
      </c>
      <c r="B16" s="19">
        <v>44013900</v>
      </c>
      <c r="C16" s="5" t="s">
        <v>29</v>
      </c>
      <c r="D16" s="7">
        <v>275000</v>
      </c>
      <c r="E16" s="8" t="s">
        <v>12</v>
      </c>
      <c r="F16" s="9">
        <v>275000</v>
      </c>
      <c r="G16" s="10">
        <v>275000</v>
      </c>
      <c r="H16" s="9">
        <v>2750</v>
      </c>
      <c r="I16" s="10">
        <v>19437</v>
      </c>
      <c r="J16" s="11"/>
    </row>
    <row r="17" spans="1:10" ht="21">
      <c r="A17" s="5">
        <v>14</v>
      </c>
      <c r="B17" s="5">
        <v>91021900</v>
      </c>
      <c r="C17" s="5" t="s">
        <v>30</v>
      </c>
      <c r="D17" s="20">
        <v>65370</v>
      </c>
      <c r="E17" s="8" t="s">
        <v>31</v>
      </c>
      <c r="F17" s="9">
        <v>2079</v>
      </c>
      <c r="G17" s="10">
        <v>232316.54</v>
      </c>
      <c r="H17" s="9">
        <v>11612.06</v>
      </c>
      <c r="I17" s="10">
        <v>17071.96</v>
      </c>
      <c r="J17" s="11"/>
    </row>
    <row r="18" spans="1:10" ht="21">
      <c r="A18" s="5">
        <v>15</v>
      </c>
      <c r="B18" s="13">
        <v>90251919</v>
      </c>
      <c r="C18" s="5" t="s">
        <v>32</v>
      </c>
      <c r="D18" s="20">
        <v>5</v>
      </c>
      <c r="E18" s="8" t="s">
        <v>19</v>
      </c>
      <c r="F18" s="9">
        <v>25</v>
      </c>
      <c r="G18" s="10">
        <v>222000</v>
      </c>
      <c r="H18" s="10">
        <v>0</v>
      </c>
      <c r="I18" s="10">
        <v>0</v>
      </c>
      <c r="J18" s="11" t="s">
        <v>33</v>
      </c>
    </row>
    <row r="19" spans="1:10" ht="21">
      <c r="A19" s="5">
        <v>16</v>
      </c>
      <c r="B19" s="5">
        <v>3923</v>
      </c>
      <c r="C19" s="5" t="s">
        <v>34</v>
      </c>
      <c r="D19" s="20">
        <v>7086</v>
      </c>
      <c r="E19" s="16" t="s">
        <v>19</v>
      </c>
      <c r="F19" s="10">
        <v>4167</v>
      </c>
      <c r="G19" s="9">
        <v>220827.96</v>
      </c>
      <c r="H19" s="10">
        <v>10835.089999999998</v>
      </c>
      <c r="I19" s="9">
        <v>8343.02</v>
      </c>
      <c r="J19" s="11"/>
    </row>
    <row r="20" spans="1:10" ht="21">
      <c r="A20" s="5">
        <v>17</v>
      </c>
      <c r="B20" s="19">
        <v>1211</v>
      </c>
      <c r="C20" s="5" t="s">
        <v>35</v>
      </c>
      <c r="D20" s="7">
        <v>34000</v>
      </c>
      <c r="E20" s="8" t="s">
        <v>12</v>
      </c>
      <c r="F20" s="10">
        <v>34000</v>
      </c>
      <c r="G20" s="9">
        <v>205239</v>
      </c>
      <c r="H20" s="10">
        <v>11242</v>
      </c>
      <c r="I20" s="9">
        <v>0</v>
      </c>
      <c r="J20" s="11"/>
    </row>
    <row r="21" spans="1:10" ht="21">
      <c r="A21" s="5">
        <v>18</v>
      </c>
      <c r="B21" s="18">
        <v>90261090</v>
      </c>
      <c r="C21" s="5" t="s">
        <v>36</v>
      </c>
      <c r="D21" s="20">
        <v>5</v>
      </c>
      <c r="E21" s="8" t="s">
        <v>19</v>
      </c>
      <c r="F21" s="9">
        <v>15</v>
      </c>
      <c r="G21" s="10">
        <v>160950</v>
      </c>
      <c r="H21" s="9">
        <v>0</v>
      </c>
      <c r="I21" s="10">
        <v>0</v>
      </c>
      <c r="J21" s="11" t="s">
        <v>33</v>
      </c>
    </row>
    <row r="22" spans="1:10" ht="21">
      <c r="A22" s="5">
        <v>19</v>
      </c>
      <c r="B22" s="5">
        <v>90303310</v>
      </c>
      <c r="C22" s="5" t="s">
        <v>37</v>
      </c>
      <c r="D22" s="20">
        <v>5</v>
      </c>
      <c r="E22" s="16" t="s">
        <v>19</v>
      </c>
      <c r="F22" s="9">
        <v>25</v>
      </c>
      <c r="G22" s="10">
        <v>138750</v>
      </c>
      <c r="H22" s="9">
        <v>0</v>
      </c>
      <c r="I22" s="10">
        <v>0</v>
      </c>
      <c r="J22" s="11" t="s">
        <v>33</v>
      </c>
    </row>
    <row r="23" spans="1:10" ht="21">
      <c r="A23" s="5">
        <v>20</v>
      </c>
      <c r="B23" s="19" t="s">
        <v>38</v>
      </c>
      <c r="C23" s="5" t="s">
        <v>39</v>
      </c>
      <c r="D23" s="7">
        <v>236630</v>
      </c>
      <c r="E23" s="8" t="s">
        <v>38</v>
      </c>
      <c r="F23" s="10">
        <v>50994.19</v>
      </c>
      <c r="G23" s="10">
        <v>1140486.57</v>
      </c>
      <c r="H23" s="9">
        <v>75215.53000000001</v>
      </c>
      <c r="I23" s="10">
        <v>62680.509999999995</v>
      </c>
      <c r="J23" s="11"/>
    </row>
    <row r="24" spans="1:10" ht="21">
      <c r="A24" s="405" t="s">
        <v>40</v>
      </c>
      <c r="B24" s="405"/>
      <c r="C24" s="405"/>
      <c r="D24" s="405"/>
      <c r="E24" s="405"/>
      <c r="F24" s="23">
        <f>SUM(F4:F23)</f>
        <v>9781394.19</v>
      </c>
      <c r="G24" s="23">
        <f>SUM(G4:G23)</f>
        <v>136444991.15</v>
      </c>
      <c r="H24" s="23">
        <f>SUM(H4:H23)</f>
        <v>737777</v>
      </c>
      <c r="I24" s="23">
        <f>SUM(I4:I23)</f>
        <v>1384358</v>
      </c>
      <c r="J24" s="24"/>
    </row>
    <row r="25" spans="1:10" ht="21">
      <c r="A25" s="25" t="s">
        <v>41</v>
      </c>
      <c r="B25" s="26"/>
      <c r="C25" s="26"/>
      <c r="D25" s="27"/>
      <c r="E25" s="28"/>
      <c r="F25" s="29"/>
      <c r="G25" s="30"/>
      <c r="H25" s="29"/>
      <c r="I25" s="29"/>
      <c r="J25" s="29"/>
    </row>
    <row r="26" spans="1:10" ht="21">
      <c r="A26" s="31" t="s">
        <v>42</v>
      </c>
      <c r="B26" s="26"/>
      <c r="C26" s="26"/>
      <c r="D26" s="27"/>
      <c r="E26" s="32"/>
      <c r="F26" s="29"/>
      <c r="G26" s="30"/>
      <c r="H26" s="29"/>
      <c r="I26" s="29"/>
      <c r="J26" s="29"/>
    </row>
    <row r="27" spans="1:10" ht="21">
      <c r="A27" s="31"/>
      <c r="B27" s="26"/>
      <c r="C27" s="26"/>
      <c r="D27" s="27"/>
      <c r="E27" s="32"/>
      <c r="F27" s="29"/>
      <c r="G27" s="30"/>
      <c r="H27" s="29"/>
      <c r="I27" s="29"/>
      <c r="J27" s="29"/>
    </row>
    <row r="28" spans="1:10" ht="21">
      <c r="A28" s="31"/>
      <c r="B28" s="26"/>
      <c r="C28" s="26"/>
      <c r="D28" s="27"/>
      <c r="E28" s="32"/>
      <c r="F28" s="29"/>
      <c r="G28" s="30"/>
      <c r="H28" s="29"/>
      <c r="I28" s="29"/>
      <c r="J28" s="29"/>
    </row>
    <row r="29" spans="1:10" ht="21">
      <c r="A29" s="404" t="s">
        <v>0</v>
      </c>
      <c r="B29" s="404"/>
      <c r="C29" s="404"/>
      <c r="D29" s="404"/>
      <c r="E29" s="404"/>
      <c r="F29" s="404"/>
      <c r="G29" s="404"/>
      <c r="H29" s="404"/>
      <c r="I29" s="404"/>
      <c r="J29" s="404"/>
    </row>
    <row r="30" spans="1:10" ht="21">
      <c r="A30" s="404" t="s">
        <v>138</v>
      </c>
      <c r="B30" s="404"/>
      <c r="C30" s="404"/>
      <c r="D30" s="404"/>
      <c r="E30" s="404"/>
      <c r="F30" s="404"/>
      <c r="G30" s="404"/>
      <c r="H30" s="404"/>
      <c r="I30" s="404"/>
      <c r="J30" s="404"/>
    </row>
    <row r="31" spans="1:10" ht="21">
      <c r="A31" s="1" t="s">
        <v>2</v>
      </c>
      <c r="B31" s="1" t="s">
        <v>3</v>
      </c>
      <c r="C31" s="1" t="s">
        <v>4</v>
      </c>
      <c r="D31" s="405" t="s">
        <v>5</v>
      </c>
      <c r="E31" s="405"/>
      <c r="F31" s="3" t="s">
        <v>6</v>
      </c>
      <c r="G31" s="3" t="s">
        <v>7</v>
      </c>
      <c r="H31" s="3" t="s">
        <v>8</v>
      </c>
      <c r="I31" s="3" t="s">
        <v>9</v>
      </c>
      <c r="J31" s="4" t="s">
        <v>10</v>
      </c>
    </row>
    <row r="32" spans="1:10" ht="21">
      <c r="A32" s="5">
        <v>1</v>
      </c>
      <c r="B32" s="6">
        <v>7049011</v>
      </c>
      <c r="C32" s="5" t="s">
        <v>11</v>
      </c>
      <c r="D32" s="111">
        <v>3062800</v>
      </c>
      <c r="E32" s="8" t="s">
        <v>12</v>
      </c>
      <c r="F32" s="22">
        <v>3062800</v>
      </c>
      <c r="G32" s="11">
        <v>45942000</v>
      </c>
      <c r="H32" s="9">
        <v>0</v>
      </c>
      <c r="I32" s="10">
        <v>0</v>
      </c>
      <c r="J32" s="11"/>
    </row>
    <row r="33" spans="1:10" ht="21">
      <c r="A33" s="5">
        <v>2</v>
      </c>
      <c r="B33" s="112">
        <v>7142090</v>
      </c>
      <c r="C33" s="5" t="s">
        <v>13</v>
      </c>
      <c r="D33" s="111">
        <v>2192500</v>
      </c>
      <c r="E33" s="8" t="s">
        <v>12</v>
      </c>
      <c r="F33" s="22">
        <v>2192500</v>
      </c>
      <c r="G33" s="11">
        <v>32887500</v>
      </c>
      <c r="H33" s="9">
        <v>0</v>
      </c>
      <c r="I33" s="10">
        <v>0</v>
      </c>
      <c r="J33" s="11"/>
    </row>
    <row r="34" spans="1:10" ht="21">
      <c r="A34" s="5">
        <v>3</v>
      </c>
      <c r="B34" s="13">
        <v>4407</v>
      </c>
      <c r="C34" s="5" t="s">
        <v>15</v>
      </c>
      <c r="D34" s="15">
        <v>2918.594</v>
      </c>
      <c r="E34" s="8" t="s">
        <v>16</v>
      </c>
      <c r="F34" s="9">
        <v>2918594</v>
      </c>
      <c r="G34" s="10">
        <v>15867184</v>
      </c>
      <c r="H34" s="9">
        <v>163334.66000000003</v>
      </c>
      <c r="I34" s="10">
        <v>1122134.7999999996</v>
      </c>
      <c r="J34" s="11"/>
    </row>
    <row r="35" spans="1:10" ht="21">
      <c r="A35" s="5">
        <v>4</v>
      </c>
      <c r="B35" s="112">
        <v>8039000</v>
      </c>
      <c r="C35" s="5" t="s">
        <v>17</v>
      </c>
      <c r="D35" s="111">
        <v>1174500</v>
      </c>
      <c r="E35" s="8" t="s">
        <v>12</v>
      </c>
      <c r="F35" s="22">
        <v>1174500</v>
      </c>
      <c r="G35" s="10">
        <v>8221500</v>
      </c>
      <c r="H35" s="9">
        <v>0</v>
      </c>
      <c r="I35" s="10">
        <v>0</v>
      </c>
      <c r="J35" s="11"/>
    </row>
    <row r="36" spans="1:10" ht="21">
      <c r="A36" s="5">
        <v>5</v>
      </c>
      <c r="B36" s="18">
        <v>12024200</v>
      </c>
      <c r="C36" s="5" t="s">
        <v>14</v>
      </c>
      <c r="D36" s="111">
        <v>127000</v>
      </c>
      <c r="E36" s="8" t="s">
        <v>12</v>
      </c>
      <c r="F36" s="22">
        <v>127000</v>
      </c>
      <c r="G36" s="11">
        <v>5715000</v>
      </c>
      <c r="H36" s="9">
        <v>0</v>
      </c>
      <c r="I36" s="10">
        <v>0</v>
      </c>
      <c r="J36" s="11"/>
    </row>
    <row r="37" spans="1:10" ht="21">
      <c r="A37" s="5">
        <v>6</v>
      </c>
      <c r="B37" s="112">
        <v>7069000</v>
      </c>
      <c r="C37" s="5" t="s">
        <v>25</v>
      </c>
      <c r="D37" s="111">
        <v>285600</v>
      </c>
      <c r="E37" s="8" t="s">
        <v>12</v>
      </c>
      <c r="F37" s="22">
        <v>285600</v>
      </c>
      <c r="G37" s="11">
        <v>4284000</v>
      </c>
      <c r="H37" s="10">
        <v>0</v>
      </c>
      <c r="I37" s="9">
        <v>0</v>
      </c>
      <c r="J37" s="11"/>
    </row>
    <row r="38" spans="1:10" ht="21">
      <c r="A38" s="5">
        <v>7</v>
      </c>
      <c r="B38" s="18">
        <v>87033353</v>
      </c>
      <c r="C38" s="5" t="s">
        <v>139</v>
      </c>
      <c r="D38" s="113">
        <v>4</v>
      </c>
      <c r="E38" s="8" t="s">
        <v>21</v>
      </c>
      <c r="F38" s="22">
        <v>7404</v>
      </c>
      <c r="G38" s="11">
        <v>3597848</v>
      </c>
      <c r="H38" s="9">
        <v>0</v>
      </c>
      <c r="I38" s="10">
        <v>0</v>
      </c>
      <c r="J38" s="11" t="s">
        <v>22</v>
      </c>
    </row>
    <row r="39" spans="1:10" ht="21">
      <c r="A39" s="5">
        <v>8</v>
      </c>
      <c r="B39" s="5">
        <v>12024100</v>
      </c>
      <c r="C39" s="5" t="s">
        <v>140</v>
      </c>
      <c r="D39" s="111">
        <v>158100</v>
      </c>
      <c r="E39" s="8" t="s">
        <v>12</v>
      </c>
      <c r="F39" s="22">
        <v>158100</v>
      </c>
      <c r="G39" s="10">
        <v>3162000</v>
      </c>
      <c r="H39" s="10">
        <v>0</v>
      </c>
      <c r="I39" s="21">
        <v>0</v>
      </c>
      <c r="J39" s="11"/>
    </row>
    <row r="40" spans="1:10" ht="21">
      <c r="A40" s="5">
        <v>9</v>
      </c>
      <c r="B40" s="19">
        <v>8504</v>
      </c>
      <c r="C40" s="5" t="s">
        <v>141</v>
      </c>
      <c r="D40" s="20">
        <v>2193021</v>
      </c>
      <c r="E40" s="8" t="s">
        <v>19</v>
      </c>
      <c r="F40" s="10">
        <v>3925</v>
      </c>
      <c r="G40" s="9">
        <v>2577548.3</v>
      </c>
      <c r="H40" s="10">
        <v>257750.84</v>
      </c>
      <c r="I40" s="10">
        <v>198465.1</v>
      </c>
      <c r="J40" s="11"/>
    </row>
    <row r="41" spans="1:10" ht="21">
      <c r="A41" s="5">
        <v>10</v>
      </c>
      <c r="B41" s="13">
        <v>2101</v>
      </c>
      <c r="C41" s="5" t="s">
        <v>23</v>
      </c>
      <c r="D41" s="20">
        <v>1680</v>
      </c>
      <c r="E41" s="8" t="s">
        <v>24</v>
      </c>
      <c r="F41" s="10">
        <v>23020</v>
      </c>
      <c r="G41" s="10">
        <v>3780643</v>
      </c>
      <c r="H41" s="9">
        <v>0</v>
      </c>
      <c r="I41" s="11">
        <v>264643</v>
      </c>
      <c r="J41" s="11"/>
    </row>
    <row r="42" spans="1:10" ht="21">
      <c r="A42" s="5">
        <v>11</v>
      </c>
      <c r="B42" s="5">
        <v>44029090</v>
      </c>
      <c r="C42" s="5" t="s">
        <v>142</v>
      </c>
      <c r="D42" s="111">
        <v>317530</v>
      </c>
      <c r="E42" s="8" t="s">
        <v>12</v>
      </c>
      <c r="F42" s="22">
        <v>317530</v>
      </c>
      <c r="G42" s="10">
        <v>1671410</v>
      </c>
      <c r="H42" s="9">
        <v>0</v>
      </c>
      <c r="I42" s="10">
        <v>116995</v>
      </c>
      <c r="J42" s="11"/>
    </row>
    <row r="43" spans="1:10" ht="21">
      <c r="A43" s="5">
        <v>12</v>
      </c>
      <c r="B43" s="5" t="s">
        <v>26</v>
      </c>
      <c r="C43" s="5" t="s">
        <v>27</v>
      </c>
      <c r="D43" s="20">
        <v>285841</v>
      </c>
      <c r="E43" s="8" t="s">
        <v>19</v>
      </c>
      <c r="F43" s="11">
        <v>18300</v>
      </c>
      <c r="G43" s="11">
        <v>1639369.3399999999</v>
      </c>
      <c r="H43" s="11">
        <v>222078.41999999998</v>
      </c>
      <c r="I43" s="11">
        <v>130301.34999999999</v>
      </c>
      <c r="J43" s="11"/>
    </row>
    <row r="44" spans="1:10" ht="21">
      <c r="A44" s="5">
        <v>13</v>
      </c>
      <c r="B44" s="112">
        <v>9101100</v>
      </c>
      <c r="C44" s="5" t="s">
        <v>143</v>
      </c>
      <c r="D44" s="111">
        <v>100500</v>
      </c>
      <c r="E44" s="8" t="s">
        <v>12</v>
      </c>
      <c r="F44" s="22">
        <v>100500</v>
      </c>
      <c r="G44" s="11">
        <v>703500</v>
      </c>
      <c r="H44" s="9">
        <v>0</v>
      </c>
      <c r="I44" s="10">
        <v>0</v>
      </c>
      <c r="J44" s="11"/>
    </row>
    <row r="45" spans="1:10" ht="21">
      <c r="A45" s="5">
        <v>14</v>
      </c>
      <c r="B45" s="112">
        <v>9012110</v>
      </c>
      <c r="C45" s="5" t="s">
        <v>144</v>
      </c>
      <c r="D45" s="111">
        <v>3000</v>
      </c>
      <c r="E45" s="8" t="s">
        <v>12</v>
      </c>
      <c r="F45" s="22">
        <v>3000</v>
      </c>
      <c r="G45" s="11">
        <v>655543</v>
      </c>
      <c r="H45" s="9">
        <v>0</v>
      </c>
      <c r="I45" s="10">
        <v>45888</v>
      </c>
      <c r="J45" s="11"/>
    </row>
    <row r="46" spans="1:10" ht="21">
      <c r="A46" s="5">
        <v>15</v>
      </c>
      <c r="B46" s="13">
        <v>1301</v>
      </c>
      <c r="C46" s="5" t="s">
        <v>28</v>
      </c>
      <c r="D46" s="7">
        <v>33640</v>
      </c>
      <c r="E46" s="8" t="s">
        <v>12</v>
      </c>
      <c r="F46" s="9">
        <v>33640</v>
      </c>
      <c r="G46" s="10">
        <v>450365</v>
      </c>
      <c r="H46" s="10">
        <v>1707</v>
      </c>
      <c r="I46" s="10">
        <v>0</v>
      </c>
      <c r="J46" s="11"/>
    </row>
    <row r="47" spans="1:10" ht="21">
      <c r="A47" s="5">
        <v>16</v>
      </c>
      <c r="B47" s="5">
        <v>12119099</v>
      </c>
      <c r="C47" s="5" t="s">
        <v>145</v>
      </c>
      <c r="D47" s="111">
        <v>74410</v>
      </c>
      <c r="E47" s="8" t="s">
        <v>12</v>
      </c>
      <c r="F47" s="22">
        <v>74410</v>
      </c>
      <c r="G47" s="10">
        <v>437818</v>
      </c>
      <c r="H47" s="10">
        <v>6480</v>
      </c>
      <c r="I47" s="9">
        <v>0</v>
      </c>
      <c r="J47" s="11"/>
    </row>
    <row r="48" spans="1:10" ht="21">
      <c r="A48" s="5">
        <v>17</v>
      </c>
      <c r="B48" s="112">
        <v>8013100</v>
      </c>
      <c r="C48" s="5" t="s">
        <v>146</v>
      </c>
      <c r="D48" s="111">
        <v>8313</v>
      </c>
      <c r="E48" s="8" t="s">
        <v>12</v>
      </c>
      <c r="F48" s="22">
        <v>8313</v>
      </c>
      <c r="G48" s="11">
        <v>346002</v>
      </c>
      <c r="H48" s="10">
        <v>0</v>
      </c>
      <c r="I48" s="9">
        <v>0</v>
      </c>
      <c r="J48" s="11"/>
    </row>
    <row r="49" spans="1:10" ht="21">
      <c r="A49" s="5">
        <v>18</v>
      </c>
      <c r="B49" s="18">
        <v>44013900</v>
      </c>
      <c r="C49" s="5" t="s">
        <v>29</v>
      </c>
      <c r="D49" s="111">
        <v>250000</v>
      </c>
      <c r="E49" s="8" t="s">
        <v>12</v>
      </c>
      <c r="F49" s="22">
        <v>250000</v>
      </c>
      <c r="G49" s="11">
        <v>250000</v>
      </c>
      <c r="H49" s="9">
        <v>2500</v>
      </c>
      <c r="I49" s="10">
        <v>17670</v>
      </c>
      <c r="J49" s="11"/>
    </row>
    <row r="50" spans="1:10" ht="21">
      <c r="A50" s="5">
        <v>19</v>
      </c>
      <c r="B50" s="5">
        <v>91021900</v>
      </c>
      <c r="C50" s="5" t="s">
        <v>30</v>
      </c>
      <c r="D50" s="113">
        <v>65331</v>
      </c>
      <c r="E50" s="8" t="s">
        <v>31</v>
      </c>
      <c r="F50" s="22">
        <v>2305</v>
      </c>
      <c r="G50" s="10">
        <v>230437.65</v>
      </c>
      <c r="H50" s="9">
        <v>11515.280000000002</v>
      </c>
      <c r="I50" s="10">
        <v>16932.86</v>
      </c>
      <c r="J50" s="11"/>
    </row>
    <row r="51" spans="1:10" ht="21">
      <c r="A51" s="5">
        <v>20</v>
      </c>
      <c r="B51" s="19" t="s">
        <v>38</v>
      </c>
      <c r="C51" s="5" t="s">
        <v>147</v>
      </c>
      <c r="D51" s="7">
        <v>302987</v>
      </c>
      <c r="E51" s="16" t="s">
        <v>38</v>
      </c>
      <c r="F51" s="11">
        <v>45488.99</v>
      </c>
      <c r="G51" s="10">
        <v>1354011.3100000005</v>
      </c>
      <c r="H51" s="10">
        <v>95679.8</v>
      </c>
      <c r="I51" s="9">
        <v>84554.89000000003</v>
      </c>
      <c r="J51" s="11"/>
    </row>
    <row r="52" spans="1:10" ht="21">
      <c r="A52" s="405" t="s">
        <v>40</v>
      </c>
      <c r="B52" s="405"/>
      <c r="C52" s="405"/>
      <c r="D52" s="405"/>
      <c r="E52" s="405"/>
      <c r="F52" s="23">
        <f>SUM(F32:F51)</f>
        <v>10806929.99</v>
      </c>
      <c r="G52" s="23">
        <f>SUM(G32:G51)</f>
        <v>133773679.60000001</v>
      </c>
      <c r="H52" s="23">
        <f>SUM(H32:H51)</f>
        <v>761046</v>
      </c>
      <c r="I52" s="23">
        <f>SUM(I32:I51)</f>
        <v>1997585</v>
      </c>
      <c r="J52" s="24"/>
    </row>
    <row r="53" spans="1:10" ht="21">
      <c r="A53" s="25" t="s">
        <v>41</v>
      </c>
      <c r="B53" s="26"/>
      <c r="C53" s="26"/>
      <c r="D53" s="27"/>
      <c r="E53" s="28"/>
      <c r="F53" s="29"/>
      <c r="G53" s="30"/>
      <c r="H53" s="29"/>
      <c r="I53" s="29"/>
      <c r="J53" s="29"/>
    </row>
    <row r="54" spans="1:10" ht="21">
      <c r="A54" s="31"/>
      <c r="B54" s="26"/>
      <c r="C54" s="26"/>
      <c r="D54" s="27"/>
      <c r="E54" s="32"/>
      <c r="F54" s="29"/>
      <c r="G54" s="30"/>
      <c r="H54" s="29"/>
      <c r="I54" s="29"/>
      <c r="J54" s="29"/>
    </row>
    <row r="55" spans="1:10" ht="21">
      <c r="A55" s="31"/>
      <c r="B55" s="26"/>
      <c r="C55" s="26"/>
      <c r="D55" s="27"/>
      <c r="E55" s="32"/>
      <c r="F55" s="29"/>
      <c r="G55" s="30"/>
      <c r="H55" s="29"/>
      <c r="I55" s="29"/>
      <c r="J55" s="29"/>
    </row>
    <row r="56" spans="1:10" ht="21">
      <c r="A56" s="31"/>
      <c r="B56" s="26"/>
      <c r="C56" s="26"/>
      <c r="D56" s="27"/>
      <c r="E56" s="32"/>
      <c r="F56" s="29"/>
      <c r="G56" s="30"/>
      <c r="H56" s="29"/>
      <c r="I56" s="29"/>
      <c r="J56" s="29"/>
    </row>
    <row r="57" spans="1:10" ht="21">
      <c r="A57" s="31"/>
      <c r="B57" s="26"/>
      <c r="C57" s="26"/>
      <c r="D57" s="27"/>
      <c r="E57" s="32"/>
      <c r="F57" s="29"/>
      <c r="G57" s="30"/>
      <c r="H57" s="29"/>
      <c r="I57" s="29"/>
      <c r="J57" s="29"/>
    </row>
    <row r="58" spans="1:10" ht="21">
      <c r="A58" s="31"/>
      <c r="B58" s="26"/>
      <c r="C58" s="26"/>
      <c r="D58" s="27"/>
      <c r="E58" s="32"/>
      <c r="F58" s="29"/>
      <c r="G58" s="30"/>
      <c r="H58" s="29"/>
      <c r="I58" s="29"/>
      <c r="J58" s="29"/>
    </row>
    <row r="59" spans="1:10" ht="21">
      <c r="A59" s="404" t="s">
        <v>0</v>
      </c>
      <c r="B59" s="404"/>
      <c r="C59" s="404"/>
      <c r="D59" s="404"/>
      <c r="E59" s="404"/>
      <c r="F59" s="404"/>
      <c r="G59" s="404"/>
      <c r="H59" s="404"/>
      <c r="I59" s="404"/>
      <c r="J59" s="404"/>
    </row>
    <row r="60" spans="1:10" ht="21">
      <c r="A60" s="404" t="s">
        <v>182</v>
      </c>
      <c r="B60" s="404"/>
      <c r="C60" s="404"/>
      <c r="D60" s="404"/>
      <c r="E60" s="404"/>
      <c r="F60" s="404"/>
      <c r="G60" s="404"/>
      <c r="H60" s="404"/>
      <c r="I60" s="404"/>
      <c r="J60" s="404"/>
    </row>
    <row r="61" spans="1:10" ht="21">
      <c r="A61" s="1" t="s">
        <v>2</v>
      </c>
      <c r="B61" s="1" t="s">
        <v>3</v>
      </c>
      <c r="C61" s="1" t="s">
        <v>4</v>
      </c>
      <c r="D61" s="405" t="s">
        <v>5</v>
      </c>
      <c r="E61" s="405"/>
      <c r="F61" s="3" t="s">
        <v>6</v>
      </c>
      <c r="G61" s="3" t="s">
        <v>7</v>
      </c>
      <c r="H61" s="3" t="s">
        <v>8</v>
      </c>
      <c r="I61" s="3" t="s">
        <v>9</v>
      </c>
      <c r="J61" s="4" t="s">
        <v>10</v>
      </c>
    </row>
    <row r="62" spans="1:10" ht="21">
      <c r="A62" s="5">
        <v>1</v>
      </c>
      <c r="B62" s="6">
        <v>7049011</v>
      </c>
      <c r="C62" s="5" t="s">
        <v>11</v>
      </c>
      <c r="D62" s="111">
        <v>2724100</v>
      </c>
      <c r="E62" s="16" t="s">
        <v>12</v>
      </c>
      <c r="F62" s="22">
        <v>2724100</v>
      </c>
      <c r="G62" s="11">
        <v>40861500</v>
      </c>
      <c r="H62" s="9">
        <v>0</v>
      </c>
      <c r="I62" s="10">
        <v>0</v>
      </c>
      <c r="J62" s="11"/>
    </row>
    <row r="63" spans="1:10" ht="21">
      <c r="A63" s="5">
        <v>2</v>
      </c>
      <c r="B63" s="112">
        <v>7142090</v>
      </c>
      <c r="C63" s="5" t="s">
        <v>13</v>
      </c>
      <c r="D63" s="111">
        <v>2376500</v>
      </c>
      <c r="E63" s="16" t="s">
        <v>12</v>
      </c>
      <c r="F63" s="22">
        <v>2376500</v>
      </c>
      <c r="G63" s="11">
        <v>35647500</v>
      </c>
      <c r="H63" s="9">
        <v>0</v>
      </c>
      <c r="I63" s="10">
        <v>0</v>
      </c>
      <c r="J63" s="11"/>
    </row>
    <row r="64" spans="1:10" ht="21">
      <c r="A64" s="5">
        <v>3</v>
      </c>
      <c r="B64" s="13">
        <v>4407</v>
      </c>
      <c r="C64" s="5" t="s">
        <v>15</v>
      </c>
      <c r="D64" s="15">
        <v>1797.803</v>
      </c>
      <c r="E64" s="8" t="s">
        <v>16</v>
      </c>
      <c r="F64" s="9">
        <v>1797803</v>
      </c>
      <c r="G64" s="10">
        <v>10315676</v>
      </c>
      <c r="H64" s="9">
        <v>115463</v>
      </c>
      <c r="I64" s="10">
        <v>730178.0000000001</v>
      </c>
      <c r="J64" s="11"/>
    </row>
    <row r="65" spans="1:10" ht="21">
      <c r="A65" s="5">
        <v>4</v>
      </c>
      <c r="B65" s="14">
        <v>12024200</v>
      </c>
      <c r="C65" s="5" t="s">
        <v>14</v>
      </c>
      <c r="D65" s="111">
        <v>170000</v>
      </c>
      <c r="E65" s="16" t="s">
        <v>12</v>
      </c>
      <c r="F65" s="22">
        <v>170000</v>
      </c>
      <c r="G65" s="10">
        <v>7650000</v>
      </c>
      <c r="H65" s="9">
        <v>0</v>
      </c>
      <c r="I65" s="10">
        <v>0</v>
      </c>
      <c r="J65" s="11"/>
    </row>
    <row r="66" spans="1:10" ht="21">
      <c r="A66" s="5">
        <v>5</v>
      </c>
      <c r="B66" s="18">
        <v>8039000</v>
      </c>
      <c r="C66" s="5" t="s">
        <v>17</v>
      </c>
      <c r="D66" s="111">
        <v>913800</v>
      </c>
      <c r="E66" s="16" t="s">
        <v>12</v>
      </c>
      <c r="F66" s="22">
        <v>913800</v>
      </c>
      <c r="G66" s="11">
        <v>6396600</v>
      </c>
      <c r="H66" s="9">
        <v>0</v>
      </c>
      <c r="I66" s="10">
        <v>0</v>
      </c>
      <c r="J66" s="11"/>
    </row>
    <row r="67" spans="1:10" ht="21">
      <c r="A67" s="5">
        <v>6</v>
      </c>
      <c r="B67" s="19">
        <v>12024100</v>
      </c>
      <c r="C67" s="5" t="s">
        <v>140</v>
      </c>
      <c r="D67" s="111">
        <v>189000</v>
      </c>
      <c r="E67" s="16" t="s">
        <v>12</v>
      </c>
      <c r="F67" s="22">
        <v>189000</v>
      </c>
      <c r="G67" s="11">
        <v>3780000</v>
      </c>
      <c r="H67" s="10">
        <v>0</v>
      </c>
      <c r="I67" s="9">
        <v>0</v>
      </c>
      <c r="J67" s="11"/>
    </row>
    <row r="68" spans="1:10" ht="21">
      <c r="A68" s="5">
        <v>7</v>
      </c>
      <c r="B68" s="19">
        <v>8704</v>
      </c>
      <c r="C68" s="5" t="s">
        <v>183</v>
      </c>
      <c r="D68" s="20">
        <v>3</v>
      </c>
      <c r="E68" s="16" t="s">
        <v>21</v>
      </c>
      <c r="F68" s="11">
        <v>41785</v>
      </c>
      <c r="G68" s="9">
        <v>2898288</v>
      </c>
      <c r="H68" s="10">
        <v>0</v>
      </c>
      <c r="I68" s="9">
        <v>0</v>
      </c>
      <c r="J68" s="11" t="s">
        <v>22</v>
      </c>
    </row>
    <row r="69" spans="1:10" ht="21">
      <c r="A69" s="5">
        <v>8</v>
      </c>
      <c r="B69" s="18">
        <v>7069000</v>
      </c>
      <c r="C69" s="5" t="s">
        <v>25</v>
      </c>
      <c r="D69" s="111">
        <v>182100</v>
      </c>
      <c r="E69" s="16" t="s">
        <v>12</v>
      </c>
      <c r="F69" s="22">
        <v>182100</v>
      </c>
      <c r="G69" s="11">
        <v>2796409</v>
      </c>
      <c r="H69" s="9">
        <v>0</v>
      </c>
      <c r="I69" s="10">
        <v>0</v>
      </c>
      <c r="J69" s="11"/>
    </row>
    <row r="70" spans="1:10" ht="21">
      <c r="A70" s="5">
        <v>9</v>
      </c>
      <c r="B70" s="6">
        <v>9012110</v>
      </c>
      <c r="C70" s="5" t="s">
        <v>144</v>
      </c>
      <c r="D70" s="113">
        <v>468</v>
      </c>
      <c r="E70" s="16" t="s">
        <v>24</v>
      </c>
      <c r="F70" s="22">
        <v>14040</v>
      </c>
      <c r="G70" s="10">
        <v>2772944</v>
      </c>
      <c r="H70" s="10">
        <v>0</v>
      </c>
      <c r="I70" s="21">
        <v>194106</v>
      </c>
      <c r="J70" s="11"/>
    </row>
    <row r="71" spans="1:10" ht="21">
      <c r="A71" s="5">
        <v>10</v>
      </c>
      <c r="B71" s="19">
        <v>9015</v>
      </c>
      <c r="C71" s="130" t="s">
        <v>184</v>
      </c>
      <c r="D71" s="20">
        <v>3</v>
      </c>
      <c r="E71" s="16" t="s">
        <v>185</v>
      </c>
      <c r="F71" s="10">
        <v>205</v>
      </c>
      <c r="G71" s="9">
        <v>2553000</v>
      </c>
      <c r="H71" s="10">
        <v>0</v>
      </c>
      <c r="I71" s="10">
        <v>0</v>
      </c>
      <c r="J71" s="11" t="s">
        <v>22</v>
      </c>
    </row>
    <row r="72" spans="1:10" ht="21">
      <c r="A72" s="5">
        <v>11</v>
      </c>
      <c r="B72" s="13">
        <v>8504</v>
      </c>
      <c r="C72" s="5" t="s">
        <v>186</v>
      </c>
      <c r="D72" s="20">
        <v>1470996</v>
      </c>
      <c r="E72" s="16" t="s">
        <v>19</v>
      </c>
      <c r="F72" s="10">
        <v>3047</v>
      </c>
      <c r="G72" s="10">
        <v>2026305.79</v>
      </c>
      <c r="H72" s="9">
        <v>202629.48999999996</v>
      </c>
      <c r="I72" s="11">
        <v>156024.64000000007</v>
      </c>
      <c r="J72" s="11"/>
    </row>
    <row r="73" spans="1:10" ht="21">
      <c r="A73" s="5">
        <v>12</v>
      </c>
      <c r="B73" s="5">
        <v>84143090</v>
      </c>
      <c r="C73" s="5" t="s">
        <v>187</v>
      </c>
      <c r="D73" s="20">
        <v>1</v>
      </c>
      <c r="E73" s="16" t="s">
        <v>185</v>
      </c>
      <c r="F73" s="10">
        <v>3000</v>
      </c>
      <c r="G73" s="10">
        <v>1727337</v>
      </c>
      <c r="H73" s="9">
        <v>0</v>
      </c>
      <c r="I73" s="10">
        <v>0</v>
      </c>
      <c r="J73" s="11" t="s">
        <v>33</v>
      </c>
    </row>
    <row r="74" spans="1:10" ht="21">
      <c r="A74" s="5">
        <v>13</v>
      </c>
      <c r="B74" s="5">
        <v>620000</v>
      </c>
      <c r="C74" s="5" t="s">
        <v>27</v>
      </c>
      <c r="D74" s="20">
        <v>290879</v>
      </c>
      <c r="E74" s="16" t="s">
        <v>19</v>
      </c>
      <c r="F74" s="11">
        <v>18888</v>
      </c>
      <c r="G74" s="9">
        <v>1722117.3899999997</v>
      </c>
      <c r="H74" s="10">
        <v>226421.22999999998</v>
      </c>
      <c r="I74" s="9">
        <v>136397.75999999998</v>
      </c>
      <c r="J74" s="11"/>
    </row>
    <row r="75" spans="1:10" ht="21">
      <c r="A75" s="5">
        <v>14</v>
      </c>
      <c r="B75" s="5">
        <v>21011210</v>
      </c>
      <c r="C75" s="5" t="s">
        <v>188</v>
      </c>
      <c r="D75" s="113">
        <v>1102</v>
      </c>
      <c r="E75" s="16" t="s">
        <v>24</v>
      </c>
      <c r="F75" s="22">
        <v>12948</v>
      </c>
      <c r="G75" s="11">
        <v>1440087</v>
      </c>
      <c r="H75" s="11">
        <v>0</v>
      </c>
      <c r="I75" s="11">
        <v>100805</v>
      </c>
      <c r="J75" s="11"/>
    </row>
    <row r="76" spans="1:10" ht="21">
      <c r="A76" s="5">
        <v>15</v>
      </c>
      <c r="B76" s="5">
        <v>1301</v>
      </c>
      <c r="C76" s="5" t="s">
        <v>28</v>
      </c>
      <c r="D76" s="7">
        <v>60910</v>
      </c>
      <c r="E76" s="16" t="s">
        <v>12</v>
      </c>
      <c r="F76" s="10">
        <v>60910</v>
      </c>
      <c r="G76" s="10">
        <v>1047501</v>
      </c>
      <c r="H76" s="9">
        <v>24775</v>
      </c>
      <c r="I76" s="10">
        <v>0</v>
      </c>
      <c r="J76" s="11"/>
    </row>
    <row r="77" spans="1:10" ht="21">
      <c r="A77" s="5">
        <v>16</v>
      </c>
      <c r="B77" s="13">
        <v>44029090</v>
      </c>
      <c r="C77" s="5" t="s">
        <v>142</v>
      </c>
      <c r="D77" s="111">
        <v>116250</v>
      </c>
      <c r="E77" s="16" t="s">
        <v>12</v>
      </c>
      <c r="F77" s="22">
        <v>116250</v>
      </c>
      <c r="G77" s="11">
        <v>732795</v>
      </c>
      <c r="H77" s="9">
        <v>0</v>
      </c>
      <c r="I77" s="10">
        <v>51294</v>
      </c>
      <c r="J77" s="11"/>
    </row>
    <row r="78" spans="1:10" ht="21">
      <c r="A78" s="5">
        <v>17</v>
      </c>
      <c r="B78" s="19">
        <v>1211</v>
      </c>
      <c r="C78" s="5" t="s">
        <v>35</v>
      </c>
      <c r="D78" s="7">
        <v>83710</v>
      </c>
      <c r="E78" s="16" t="s">
        <v>12</v>
      </c>
      <c r="F78" s="11">
        <v>83710</v>
      </c>
      <c r="G78" s="10">
        <v>470525</v>
      </c>
      <c r="H78" s="9">
        <v>40910</v>
      </c>
      <c r="I78" s="10">
        <v>0</v>
      </c>
      <c r="J78" s="11"/>
    </row>
    <row r="79" spans="1:10" ht="21">
      <c r="A79" s="5">
        <v>18</v>
      </c>
      <c r="B79" s="18">
        <v>90148090</v>
      </c>
      <c r="C79" s="5" t="s">
        <v>189</v>
      </c>
      <c r="D79" s="113">
        <v>1</v>
      </c>
      <c r="E79" s="16" t="s">
        <v>185</v>
      </c>
      <c r="F79" s="22">
        <v>7</v>
      </c>
      <c r="G79" s="11">
        <v>444000</v>
      </c>
      <c r="H79" s="9">
        <v>0</v>
      </c>
      <c r="I79" s="10">
        <v>0</v>
      </c>
      <c r="J79" s="11" t="s">
        <v>22</v>
      </c>
    </row>
    <row r="80" spans="1:10" ht="21">
      <c r="A80" s="5">
        <v>19</v>
      </c>
      <c r="B80" s="5">
        <v>84743110</v>
      </c>
      <c r="C80" s="5" t="s">
        <v>190</v>
      </c>
      <c r="D80" s="113">
        <v>1</v>
      </c>
      <c r="E80" s="16" t="s">
        <v>185</v>
      </c>
      <c r="F80" s="22">
        <v>6950</v>
      </c>
      <c r="G80" s="10">
        <v>320345</v>
      </c>
      <c r="H80" s="9">
        <v>0</v>
      </c>
      <c r="I80" s="10">
        <v>0</v>
      </c>
      <c r="J80" s="11" t="s">
        <v>22</v>
      </c>
    </row>
    <row r="81" spans="1:10" ht="21">
      <c r="A81" s="5">
        <v>20</v>
      </c>
      <c r="B81" s="19" t="s">
        <v>38</v>
      </c>
      <c r="C81" s="5" t="s">
        <v>39</v>
      </c>
      <c r="D81" s="7">
        <v>583140</v>
      </c>
      <c r="E81" s="8" t="s">
        <v>38</v>
      </c>
      <c r="F81" s="11">
        <v>333336.41</v>
      </c>
      <c r="G81" s="10">
        <v>2409414.240000001</v>
      </c>
      <c r="H81" s="10">
        <v>119407.28</v>
      </c>
      <c r="I81" s="9">
        <v>117931.59999999996</v>
      </c>
      <c r="J81" s="11"/>
    </row>
    <row r="82" spans="1:10" ht="21">
      <c r="A82" s="405" t="s">
        <v>40</v>
      </c>
      <c r="B82" s="405"/>
      <c r="C82" s="405"/>
      <c r="D82" s="405"/>
      <c r="E82" s="405"/>
      <c r="F82" s="23">
        <f>SUM(F62:F81)</f>
        <v>9048379.41</v>
      </c>
      <c r="G82" s="23">
        <f>SUM(G62:G81)</f>
        <v>128012344.42</v>
      </c>
      <c r="H82" s="23">
        <f>SUM(H62:H81)</f>
        <v>729606</v>
      </c>
      <c r="I82" s="23">
        <f>SUM(I62:I81)</f>
        <v>1486737</v>
      </c>
      <c r="J82" s="24"/>
    </row>
    <row r="83" spans="1:10" ht="21">
      <c r="A83" s="25" t="s">
        <v>191</v>
      </c>
      <c r="B83" s="26"/>
      <c r="C83" s="26"/>
      <c r="D83" s="27"/>
      <c r="E83" s="28"/>
      <c r="F83" s="29"/>
      <c r="G83" s="30"/>
      <c r="H83" s="29"/>
      <c r="I83" s="29"/>
      <c r="J83" s="29"/>
    </row>
    <row r="84" spans="1:10" ht="21">
      <c r="A84" s="31" t="s">
        <v>192</v>
      </c>
      <c r="B84" s="26"/>
      <c r="C84" s="26"/>
      <c r="D84" s="27"/>
      <c r="E84" s="32"/>
      <c r="F84" s="29"/>
      <c r="G84" s="30"/>
      <c r="H84" s="29"/>
      <c r="I84" s="29"/>
      <c r="J84" s="29"/>
    </row>
    <row r="85" spans="1:10" ht="21">
      <c r="A85" s="31"/>
      <c r="B85" s="26"/>
      <c r="C85" s="26"/>
      <c r="D85" s="27"/>
      <c r="E85" s="32"/>
      <c r="F85" s="29"/>
      <c r="G85" s="30"/>
      <c r="H85" s="29"/>
      <c r="I85" s="29"/>
      <c r="J85" s="29"/>
    </row>
    <row r="88" spans="1:10" ht="21">
      <c r="A88" s="404" t="s">
        <v>0</v>
      </c>
      <c r="B88" s="404"/>
      <c r="C88" s="404"/>
      <c r="D88" s="404"/>
      <c r="E88" s="404"/>
      <c r="F88" s="404"/>
      <c r="G88" s="404"/>
      <c r="H88" s="404"/>
      <c r="I88" s="404"/>
      <c r="J88" s="404"/>
    </row>
    <row r="89" spans="1:10" ht="21">
      <c r="A89" s="404" t="s">
        <v>253</v>
      </c>
      <c r="B89" s="404"/>
      <c r="C89" s="404"/>
      <c r="D89" s="404"/>
      <c r="E89" s="404"/>
      <c r="F89" s="404"/>
      <c r="G89" s="404"/>
      <c r="H89" s="404"/>
      <c r="I89" s="404"/>
      <c r="J89" s="404"/>
    </row>
    <row r="90" spans="1:10" ht="21">
      <c r="A90" s="1" t="s">
        <v>2</v>
      </c>
      <c r="B90" s="1" t="s">
        <v>3</v>
      </c>
      <c r="C90" s="1" t="s">
        <v>4</v>
      </c>
      <c r="D90" s="405" t="s">
        <v>5</v>
      </c>
      <c r="E90" s="405"/>
      <c r="F90" s="3" t="s">
        <v>6</v>
      </c>
      <c r="G90" s="151" t="s">
        <v>7</v>
      </c>
      <c r="H90" s="3" t="s">
        <v>8</v>
      </c>
      <c r="I90" s="3" t="s">
        <v>9</v>
      </c>
      <c r="J90" s="4" t="s">
        <v>10</v>
      </c>
    </row>
    <row r="91" spans="1:10" ht="21">
      <c r="A91" s="5">
        <v>1</v>
      </c>
      <c r="B91" s="6">
        <v>8109099</v>
      </c>
      <c r="C91" s="5" t="s">
        <v>254</v>
      </c>
      <c r="D91" s="111">
        <v>777600</v>
      </c>
      <c r="E91" s="16" t="s">
        <v>12</v>
      </c>
      <c r="F91" s="9">
        <v>777600</v>
      </c>
      <c r="G91" s="22">
        <v>23328000</v>
      </c>
      <c r="H91" s="22">
        <v>0</v>
      </c>
      <c r="I91" s="11">
        <v>0</v>
      </c>
      <c r="J91" s="11"/>
    </row>
    <row r="92" spans="1:10" ht="21">
      <c r="A92" s="5">
        <v>2</v>
      </c>
      <c r="B92" s="6">
        <v>7142090</v>
      </c>
      <c r="C92" s="5" t="s">
        <v>13</v>
      </c>
      <c r="D92" s="111">
        <v>1482000</v>
      </c>
      <c r="E92" s="16" t="s">
        <v>12</v>
      </c>
      <c r="F92" s="9">
        <v>1482000</v>
      </c>
      <c r="G92" s="22">
        <v>22230000</v>
      </c>
      <c r="H92" s="22">
        <v>0</v>
      </c>
      <c r="I92" s="11">
        <v>0</v>
      </c>
      <c r="J92" s="11"/>
    </row>
    <row r="93" spans="1:10" ht="21">
      <c r="A93" s="5">
        <v>3</v>
      </c>
      <c r="B93" s="6">
        <v>7049011</v>
      </c>
      <c r="C93" s="5" t="s">
        <v>11</v>
      </c>
      <c r="D93" s="111">
        <v>716600</v>
      </c>
      <c r="E93" s="16" t="s">
        <v>12</v>
      </c>
      <c r="F93" s="22">
        <v>716600</v>
      </c>
      <c r="G93" s="22">
        <v>10749000</v>
      </c>
      <c r="H93" s="9">
        <v>0</v>
      </c>
      <c r="I93" s="10">
        <v>0</v>
      </c>
      <c r="J93" s="11"/>
    </row>
    <row r="94" spans="1:10" ht="21">
      <c r="A94" s="5">
        <v>4</v>
      </c>
      <c r="B94" s="6">
        <v>7141011</v>
      </c>
      <c r="C94" s="5" t="s">
        <v>255</v>
      </c>
      <c r="D94" s="111">
        <v>1235000</v>
      </c>
      <c r="E94" s="16" t="s">
        <v>12</v>
      </c>
      <c r="F94" s="9">
        <v>1235000</v>
      </c>
      <c r="G94" s="22">
        <v>8645000</v>
      </c>
      <c r="H94" s="22">
        <v>0</v>
      </c>
      <c r="I94" s="10">
        <v>0</v>
      </c>
      <c r="J94" s="11"/>
    </row>
    <row r="95" spans="1:10" ht="21">
      <c r="A95" s="5">
        <v>5</v>
      </c>
      <c r="B95" s="18">
        <v>90283090</v>
      </c>
      <c r="C95" s="5" t="s">
        <v>256</v>
      </c>
      <c r="D95" s="113">
        <v>3</v>
      </c>
      <c r="E95" s="16" t="s">
        <v>257</v>
      </c>
      <c r="F95" s="9">
        <v>460</v>
      </c>
      <c r="G95" s="22">
        <v>6264275</v>
      </c>
      <c r="H95" s="22">
        <v>0</v>
      </c>
      <c r="I95" s="11">
        <v>0</v>
      </c>
      <c r="J95" s="11" t="s">
        <v>22</v>
      </c>
    </row>
    <row r="96" spans="1:10" ht="21">
      <c r="A96" s="5">
        <v>6</v>
      </c>
      <c r="B96" s="6">
        <v>8039000</v>
      </c>
      <c r="C96" s="5" t="s">
        <v>17</v>
      </c>
      <c r="D96" s="111">
        <v>829600</v>
      </c>
      <c r="E96" s="16" t="s">
        <v>12</v>
      </c>
      <c r="F96" s="9">
        <v>829600</v>
      </c>
      <c r="G96" s="22">
        <v>5807200</v>
      </c>
      <c r="H96" s="22">
        <v>0</v>
      </c>
      <c r="I96" s="11">
        <v>0</v>
      </c>
      <c r="J96" s="11"/>
    </row>
    <row r="97" spans="1:10" ht="21">
      <c r="A97" s="5">
        <v>7</v>
      </c>
      <c r="B97" s="5">
        <v>4407</v>
      </c>
      <c r="C97" s="5" t="s">
        <v>15</v>
      </c>
      <c r="D97" s="152">
        <v>856.785</v>
      </c>
      <c r="E97" s="16" t="s">
        <v>16</v>
      </c>
      <c r="F97" s="22">
        <v>856785</v>
      </c>
      <c r="G97" s="22">
        <v>5714539</v>
      </c>
      <c r="H97" s="10">
        <v>61981.350000000006</v>
      </c>
      <c r="I97" s="21">
        <v>404356.12</v>
      </c>
      <c r="J97" s="11"/>
    </row>
    <row r="98" spans="1:10" ht="21">
      <c r="A98" s="5">
        <v>8</v>
      </c>
      <c r="B98" s="19">
        <v>12024200</v>
      </c>
      <c r="C98" s="5" t="s">
        <v>14</v>
      </c>
      <c r="D98" s="111">
        <v>118200</v>
      </c>
      <c r="E98" s="16" t="s">
        <v>12</v>
      </c>
      <c r="F98" s="22">
        <v>118200</v>
      </c>
      <c r="G98" s="22">
        <v>5319000</v>
      </c>
      <c r="H98" s="11">
        <v>0</v>
      </c>
      <c r="I98" s="9">
        <v>0</v>
      </c>
      <c r="J98" s="11"/>
    </row>
    <row r="99" spans="1:10" ht="21">
      <c r="A99" s="5">
        <v>9</v>
      </c>
      <c r="B99" s="18">
        <v>44029090</v>
      </c>
      <c r="C99" s="5" t="s">
        <v>142</v>
      </c>
      <c r="D99" s="111">
        <v>787840</v>
      </c>
      <c r="E99" s="16" t="s">
        <v>12</v>
      </c>
      <c r="F99" s="9">
        <v>787840</v>
      </c>
      <c r="G99" s="22">
        <v>5031860</v>
      </c>
      <c r="H99" s="22">
        <v>0</v>
      </c>
      <c r="I99" s="11">
        <v>352219</v>
      </c>
      <c r="J99" s="11"/>
    </row>
    <row r="100" spans="1:10" ht="21">
      <c r="A100" s="5">
        <v>10</v>
      </c>
      <c r="B100" s="19">
        <v>21011210</v>
      </c>
      <c r="C100" s="5" t="s">
        <v>258</v>
      </c>
      <c r="D100" s="153">
        <v>2100</v>
      </c>
      <c r="E100" s="16" t="s">
        <v>24</v>
      </c>
      <c r="F100" s="22">
        <v>24540</v>
      </c>
      <c r="G100" s="22">
        <v>2834208</v>
      </c>
      <c r="H100" s="10">
        <v>0</v>
      </c>
      <c r="I100" s="9">
        <v>198393</v>
      </c>
      <c r="J100" s="11"/>
    </row>
    <row r="101" spans="1:10" ht="21">
      <c r="A101" s="5">
        <v>11</v>
      </c>
      <c r="B101" s="5" t="s">
        <v>26</v>
      </c>
      <c r="C101" s="5" t="s">
        <v>27</v>
      </c>
      <c r="D101" s="20">
        <v>274369</v>
      </c>
      <c r="E101" s="16" t="s">
        <v>19</v>
      </c>
      <c r="F101" s="10">
        <v>18847</v>
      </c>
      <c r="G101" s="22">
        <v>1725708.5400000003</v>
      </c>
      <c r="H101" s="9">
        <v>219615.84000000003</v>
      </c>
      <c r="I101" s="10">
        <v>136172.69999999998</v>
      </c>
      <c r="J101" s="11"/>
    </row>
    <row r="102" spans="1:10" ht="21">
      <c r="A102" s="5">
        <v>12</v>
      </c>
      <c r="B102" s="13">
        <v>8504</v>
      </c>
      <c r="C102" s="5" t="s">
        <v>141</v>
      </c>
      <c r="D102" s="20">
        <v>987792</v>
      </c>
      <c r="E102" s="16" t="s">
        <v>19</v>
      </c>
      <c r="F102" s="10">
        <v>2705</v>
      </c>
      <c r="G102" s="22">
        <v>1568085.59</v>
      </c>
      <c r="H102" s="10">
        <v>156806.86</v>
      </c>
      <c r="I102" s="9">
        <v>120740.18999999999</v>
      </c>
      <c r="J102" s="11"/>
    </row>
    <row r="103" spans="1:10" ht="21">
      <c r="A103" s="5">
        <v>13</v>
      </c>
      <c r="B103" s="5">
        <v>1301</v>
      </c>
      <c r="C103" s="5" t="s">
        <v>28</v>
      </c>
      <c r="D103" s="7">
        <v>164340</v>
      </c>
      <c r="E103" s="16" t="s">
        <v>12</v>
      </c>
      <c r="F103" s="10">
        <v>164340</v>
      </c>
      <c r="G103" s="22">
        <v>1462572</v>
      </c>
      <c r="H103" s="9">
        <v>43152</v>
      </c>
      <c r="I103" s="10">
        <v>11519</v>
      </c>
      <c r="J103" s="11"/>
    </row>
    <row r="104" spans="1:10" ht="21">
      <c r="A104" s="5">
        <v>14</v>
      </c>
      <c r="B104" s="5">
        <v>1211</v>
      </c>
      <c r="C104" s="154" t="s">
        <v>259</v>
      </c>
      <c r="D104" s="111">
        <v>267164</v>
      </c>
      <c r="E104" s="16" t="s">
        <v>12</v>
      </c>
      <c r="F104" s="10">
        <v>267164</v>
      </c>
      <c r="G104" s="22">
        <v>1492512</v>
      </c>
      <c r="H104" s="11">
        <v>114659</v>
      </c>
      <c r="I104" s="11">
        <v>0</v>
      </c>
      <c r="J104" s="11"/>
    </row>
    <row r="105" spans="1:10" ht="21">
      <c r="A105" s="5">
        <v>15</v>
      </c>
      <c r="B105" s="5">
        <v>12024100</v>
      </c>
      <c r="C105" s="5" t="s">
        <v>140</v>
      </c>
      <c r="D105" s="111">
        <v>41000</v>
      </c>
      <c r="E105" s="16" t="s">
        <v>12</v>
      </c>
      <c r="F105" s="22">
        <v>41000</v>
      </c>
      <c r="G105" s="22">
        <v>820000</v>
      </c>
      <c r="H105" s="10">
        <v>0</v>
      </c>
      <c r="I105" s="10">
        <v>0</v>
      </c>
      <c r="J105" s="11"/>
    </row>
    <row r="106" spans="1:10" ht="21">
      <c r="A106" s="5">
        <v>16</v>
      </c>
      <c r="B106" s="13">
        <v>3923</v>
      </c>
      <c r="C106" s="5" t="s">
        <v>34</v>
      </c>
      <c r="D106" s="113">
        <v>8068</v>
      </c>
      <c r="E106" s="16" t="s">
        <v>19</v>
      </c>
      <c r="F106" s="10">
        <v>9928</v>
      </c>
      <c r="G106" s="22">
        <v>616356.39</v>
      </c>
      <c r="H106" s="11">
        <v>16592.969999999998</v>
      </c>
      <c r="I106" s="9">
        <v>12776.559999999998</v>
      </c>
      <c r="J106" s="11"/>
    </row>
    <row r="107" spans="1:10" ht="21">
      <c r="A107" s="5">
        <v>17</v>
      </c>
      <c r="B107" s="19">
        <v>12073000</v>
      </c>
      <c r="C107" s="5" t="s">
        <v>260</v>
      </c>
      <c r="D107" s="111">
        <v>16500</v>
      </c>
      <c r="E107" s="16" t="s">
        <v>12</v>
      </c>
      <c r="F107" s="22">
        <v>16500</v>
      </c>
      <c r="G107" s="22">
        <v>412500</v>
      </c>
      <c r="H107" s="11">
        <v>0</v>
      </c>
      <c r="I107" s="10">
        <v>0</v>
      </c>
      <c r="J107" s="11"/>
    </row>
    <row r="108" spans="1:10" ht="21">
      <c r="A108" s="5">
        <v>18</v>
      </c>
      <c r="B108" s="18">
        <v>91021900</v>
      </c>
      <c r="C108" s="5" t="s">
        <v>30</v>
      </c>
      <c r="D108" s="113">
        <v>67123</v>
      </c>
      <c r="E108" s="16" t="s">
        <v>31</v>
      </c>
      <c r="F108" s="9">
        <v>2067</v>
      </c>
      <c r="G108" s="22">
        <v>255872.82</v>
      </c>
      <c r="H108" s="22">
        <v>12789.759999999998</v>
      </c>
      <c r="I108" s="11">
        <v>18800.379999999997</v>
      </c>
      <c r="J108" s="11"/>
    </row>
    <row r="109" spans="1:10" ht="21">
      <c r="A109" s="5">
        <v>19</v>
      </c>
      <c r="B109" s="6">
        <v>9101100</v>
      </c>
      <c r="C109" s="5" t="s">
        <v>143</v>
      </c>
      <c r="D109" s="111">
        <v>32000</v>
      </c>
      <c r="E109" s="16" t="s">
        <v>12</v>
      </c>
      <c r="F109" s="9">
        <v>32000</v>
      </c>
      <c r="G109" s="22">
        <v>224000</v>
      </c>
      <c r="H109" s="22">
        <v>0</v>
      </c>
      <c r="I109" s="10">
        <v>0</v>
      </c>
      <c r="J109" s="11"/>
    </row>
    <row r="110" spans="1:10" ht="21">
      <c r="A110" s="5">
        <v>20</v>
      </c>
      <c r="B110" s="19" t="s">
        <v>38</v>
      </c>
      <c r="C110" s="5" t="s">
        <v>39</v>
      </c>
      <c r="D110" s="7">
        <v>444701</v>
      </c>
      <c r="E110" s="16" t="s">
        <v>38</v>
      </c>
      <c r="F110" s="11">
        <v>242819.26</v>
      </c>
      <c r="G110" s="11">
        <v>1997454.46</v>
      </c>
      <c r="H110" s="22">
        <v>120232.22</v>
      </c>
      <c r="I110" s="10">
        <v>121757.05000000003</v>
      </c>
      <c r="J110" s="11"/>
    </row>
    <row r="111" spans="1:10" ht="21">
      <c r="A111" s="405" t="s">
        <v>40</v>
      </c>
      <c r="B111" s="405"/>
      <c r="C111" s="405"/>
      <c r="D111" s="405"/>
      <c r="E111" s="405"/>
      <c r="F111" s="23">
        <f>SUM(F91:F110)</f>
        <v>7625995.26</v>
      </c>
      <c r="G111" s="23">
        <f>SUM(G91:G110)</f>
        <v>106498143.8</v>
      </c>
      <c r="H111" s="23">
        <f>SUM(H91:H110)</f>
        <v>745830</v>
      </c>
      <c r="I111" s="23">
        <f>SUM(I91:I110)</f>
        <v>1376734</v>
      </c>
      <c r="J111" s="24"/>
    </row>
    <row r="112" spans="1:10" ht="21">
      <c r="A112" s="25" t="s">
        <v>191</v>
      </c>
      <c r="B112" s="26"/>
      <c r="C112" s="26"/>
      <c r="D112" s="27"/>
      <c r="E112" s="28"/>
      <c r="F112" s="29"/>
      <c r="G112" s="27"/>
      <c r="H112" s="29"/>
      <c r="I112" s="29"/>
      <c r="J112" s="29"/>
    </row>
    <row r="113" spans="1:10" ht="21">
      <c r="A113" s="31"/>
      <c r="B113" s="26"/>
      <c r="C113" s="26"/>
      <c r="D113" s="27"/>
      <c r="E113" s="32"/>
      <c r="F113" s="29"/>
      <c r="G113" s="27"/>
      <c r="H113" s="29"/>
      <c r="I113" s="29"/>
      <c r="J113" s="29"/>
    </row>
    <row r="118" spans="1:10" ht="21">
      <c r="A118" s="404" t="s">
        <v>0</v>
      </c>
      <c r="B118" s="404"/>
      <c r="C118" s="404"/>
      <c r="D118" s="404"/>
      <c r="E118" s="404"/>
      <c r="F118" s="404"/>
      <c r="G118" s="404"/>
      <c r="H118" s="404"/>
      <c r="I118" s="404"/>
      <c r="J118" s="404"/>
    </row>
    <row r="119" spans="1:10" ht="21">
      <c r="A119" s="404" t="s">
        <v>294</v>
      </c>
      <c r="B119" s="404"/>
      <c r="C119" s="404"/>
      <c r="D119" s="404"/>
      <c r="E119" s="404"/>
      <c r="F119" s="404"/>
      <c r="G119" s="404"/>
      <c r="H119" s="404"/>
      <c r="I119" s="404"/>
      <c r="J119" s="404"/>
    </row>
    <row r="120" spans="1:10" ht="21">
      <c r="A120" s="1" t="s">
        <v>2</v>
      </c>
      <c r="B120" s="1" t="s">
        <v>3</v>
      </c>
      <c r="C120" s="1" t="s">
        <v>4</v>
      </c>
      <c r="D120" s="405" t="s">
        <v>5</v>
      </c>
      <c r="E120" s="405"/>
      <c r="F120" s="3" t="s">
        <v>6</v>
      </c>
      <c r="G120" s="151" t="s">
        <v>7</v>
      </c>
      <c r="H120" s="3" t="s">
        <v>8</v>
      </c>
      <c r="I120" s="3" t="s">
        <v>9</v>
      </c>
      <c r="J120" s="4" t="s">
        <v>10</v>
      </c>
    </row>
    <row r="121" spans="1:10" ht="21">
      <c r="A121" s="5">
        <v>1</v>
      </c>
      <c r="B121" s="6">
        <v>8109099</v>
      </c>
      <c r="C121" s="5" t="s">
        <v>254</v>
      </c>
      <c r="D121" s="111">
        <v>1358000</v>
      </c>
      <c r="E121" s="16" t="s">
        <v>12</v>
      </c>
      <c r="F121" s="9">
        <v>1358000</v>
      </c>
      <c r="G121" s="10">
        <v>40740000</v>
      </c>
      <c r="H121" s="9">
        <v>0</v>
      </c>
      <c r="I121" s="22">
        <v>0</v>
      </c>
      <c r="J121" s="11"/>
    </row>
    <row r="122" spans="1:10" ht="21">
      <c r="A122" s="5">
        <v>2</v>
      </c>
      <c r="B122" s="6">
        <v>7141011</v>
      </c>
      <c r="C122" s="5" t="s">
        <v>255</v>
      </c>
      <c r="D122" s="111">
        <v>5523000</v>
      </c>
      <c r="E122" s="16" t="s">
        <v>12</v>
      </c>
      <c r="F122" s="9">
        <v>5523000</v>
      </c>
      <c r="G122" s="10">
        <v>38361000</v>
      </c>
      <c r="H122" s="9">
        <v>0</v>
      </c>
      <c r="I122" s="22">
        <v>0</v>
      </c>
      <c r="J122" s="11"/>
    </row>
    <row r="123" spans="1:10" ht="21">
      <c r="A123" s="5">
        <v>3</v>
      </c>
      <c r="B123" s="6">
        <v>7049011</v>
      </c>
      <c r="C123" s="5" t="s">
        <v>11</v>
      </c>
      <c r="D123" s="111">
        <v>909700</v>
      </c>
      <c r="E123" s="16" t="s">
        <v>12</v>
      </c>
      <c r="F123" s="9">
        <v>909700</v>
      </c>
      <c r="G123" s="10">
        <v>13645500</v>
      </c>
      <c r="H123" s="22">
        <v>0</v>
      </c>
      <c r="I123" s="22">
        <v>0</v>
      </c>
      <c r="J123" s="11"/>
    </row>
    <row r="124" spans="1:10" ht="21">
      <c r="A124" s="5">
        <v>4</v>
      </c>
      <c r="B124" s="6">
        <v>90283090</v>
      </c>
      <c r="C124" s="5" t="s">
        <v>256</v>
      </c>
      <c r="D124" s="113">
        <v>6</v>
      </c>
      <c r="E124" s="16" t="s">
        <v>257</v>
      </c>
      <c r="F124" s="9">
        <v>479</v>
      </c>
      <c r="G124" s="10">
        <v>13103604</v>
      </c>
      <c r="H124" s="9">
        <v>0</v>
      </c>
      <c r="I124" s="22">
        <v>0</v>
      </c>
      <c r="J124" s="11" t="s">
        <v>22</v>
      </c>
    </row>
    <row r="125" spans="1:10" ht="21">
      <c r="A125" s="5">
        <v>5</v>
      </c>
      <c r="B125" s="18">
        <v>44029090</v>
      </c>
      <c r="C125" s="5" t="s">
        <v>142</v>
      </c>
      <c r="D125" s="111">
        <v>1203710</v>
      </c>
      <c r="E125" s="16" t="s">
        <v>12</v>
      </c>
      <c r="F125" s="9">
        <v>1203710</v>
      </c>
      <c r="G125" s="10">
        <v>7780555</v>
      </c>
      <c r="H125" s="9">
        <v>0</v>
      </c>
      <c r="I125" s="22">
        <v>544629</v>
      </c>
      <c r="J125" s="11"/>
    </row>
    <row r="126" spans="1:10" ht="21">
      <c r="A126" s="5">
        <v>6</v>
      </c>
      <c r="B126" s="19">
        <v>4407</v>
      </c>
      <c r="C126" s="5" t="s">
        <v>15</v>
      </c>
      <c r="D126" s="152">
        <v>1205.22</v>
      </c>
      <c r="E126" s="16" t="s">
        <v>16</v>
      </c>
      <c r="F126" s="9">
        <v>1205220</v>
      </c>
      <c r="G126" s="22">
        <v>7464192</v>
      </c>
      <c r="H126" s="22">
        <v>81887</v>
      </c>
      <c r="I126" s="11">
        <v>528222</v>
      </c>
      <c r="J126" s="11"/>
    </row>
    <row r="127" spans="1:10" ht="21">
      <c r="A127" s="5">
        <v>7</v>
      </c>
      <c r="B127" s="6">
        <v>7142090</v>
      </c>
      <c r="C127" s="5" t="s">
        <v>13</v>
      </c>
      <c r="D127" s="111">
        <v>276300</v>
      </c>
      <c r="E127" s="16" t="s">
        <v>12</v>
      </c>
      <c r="F127" s="9">
        <v>276300</v>
      </c>
      <c r="G127" s="10">
        <v>4144500</v>
      </c>
      <c r="H127" s="22">
        <v>0</v>
      </c>
      <c r="I127" s="22">
        <v>0</v>
      </c>
      <c r="J127" s="11"/>
    </row>
    <row r="128" spans="1:10" ht="21">
      <c r="A128" s="5">
        <v>8</v>
      </c>
      <c r="B128" s="6">
        <v>8039000</v>
      </c>
      <c r="C128" s="5" t="s">
        <v>17</v>
      </c>
      <c r="D128" s="111">
        <v>591000</v>
      </c>
      <c r="E128" s="16" t="s">
        <v>12</v>
      </c>
      <c r="F128" s="9">
        <v>591000</v>
      </c>
      <c r="G128" s="10">
        <v>4137000</v>
      </c>
      <c r="H128" s="22">
        <v>0</v>
      </c>
      <c r="I128" s="22">
        <v>0</v>
      </c>
      <c r="J128" s="11"/>
    </row>
    <row r="129" spans="1:10" ht="21">
      <c r="A129" s="5">
        <v>9</v>
      </c>
      <c r="B129" s="18">
        <v>21011210</v>
      </c>
      <c r="C129" s="5" t="s">
        <v>258</v>
      </c>
      <c r="D129" s="113">
        <v>1300</v>
      </c>
      <c r="E129" s="16" t="s">
        <v>24</v>
      </c>
      <c r="F129" s="9">
        <v>14880</v>
      </c>
      <c r="G129" s="10">
        <v>1831478</v>
      </c>
      <c r="H129" s="9">
        <v>0</v>
      </c>
      <c r="I129" s="22">
        <v>128202</v>
      </c>
      <c r="J129" s="11"/>
    </row>
    <row r="130" spans="1:10" ht="21">
      <c r="A130" s="5">
        <v>10</v>
      </c>
      <c r="B130" s="5">
        <v>1211</v>
      </c>
      <c r="C130" s="5" t="s">
        <v>35</v>
      </c>
      <c r="D130" s="7">
        <v>247090</v>
      </c>
      <c r="E130" s="16" t="s">
        <v>12</v>
      </c>
      <c r="F130" s="10">
        <v>247090</v>
      </c>
      <c r="G130" s="10">
        <v>1653715</v>
      </c>
      <c r="H130" s="22">
        <v>18344</v>
      </c>
      <c r="I130" s="9">
        <v>0</v>
      </c>
      <c r="J130" s="11"/>
    </row>
    <row r="131" spans="1:10" ht="21">
      <c r="A131" s="5">
        <v>11</v>
      </c>
      <c r="B131" s="19">
        <v>8504</v>
      </c>
      <c r="C131" s="5" t="s">
        <v>295</v>
      </c>
      <c r="D131" s="153">
        <v>1004500</v>
      </c>
      <c r="E131" s="16" t="s">
        <v>19</v>
      </c>
      <c r="F131" s="10">
        <v>1614</v>
      </c>
      <c r="G131" s="22">
        <v>1554312.49</v>
      </c>
      <c r="H131" s="22">
        <v>155429.25999999998</v>
      </c>
      <c r="I131" s="10">
        <v>119679.09</v>
      </c>
      <c r="J131" s="11"/>
    </row>
    <row r="132" spans="1:10" ht="21">
      <c r="A132" s="5">
        <v>12</v>
      </c>
      <c r="B132" s="5">
        <v>1301</v>
      </c>
      <c r="C132" s="5" t="s">
        <v>28</v>
      </c>
      <c r="D132" s="111">
        <v>68550</v>
      </c>
      <c r="E132" s="16" t="s">
        <v>12</v>
      </c>
      <c r="F132" s="10">
        <v>68550</v>
      </c>
      <c r="G132" s="10">
        <v>1187784</v>
      </c>
      <c r="H132" s="22">
        <v>26422</v>
      </c>
      <c r="I132" s="11">
        <v>0</v>
      </c>
      <c r="J132" s="11"/>
    </row>
    <row r="133" spans="1:10" ht="21">
      <c r="A133" s="5">
        <v>13</v>
      </c>
      <c r="B133" s="13">
        <v>12024200</v>
      </c>
      <c r="C133" s="5" t="s">
        <v>14</v>
      </c>
      <c r="D133" s="111">
        <v>26000</v>
      </c>
      <c r="E133" s="16" t="s">
        <v>12</v>
      </c>
      <c r="F133" s="22">
        <v>26000</v>
      </c>
      <c r="G133" s="10">
        <v>1170000</v>
      </c>
      <c r="H133" s="10">
        <v>0</v>
      </c>
      <c r="I133" s="22">
        <v>0</v>
      </c>
      <c r="J133" s="11"/>
    </row>
    <row r="134" spans="1:10" ht="21">
      <c r="A134" s="5">
        <v>14</v>
      </c>
      <c r="B134" s="5">
        <v>12073000</v>
      </c>
      <c r="C134" s="5" t="s">
        <v>260</v>
      </c>
      <c r="D134" s="111">
        <v>29000</v>
      </c>
      <c r="E134" s="16" t="s">
        <v>12</v>
      </c>
      <c r="F134" s="22">
        <v>29000</v>
      </c>
      <c r="G134" s="10">
        <v>725000</v>
      </c>
      <c r="H134" s="10">
        <v>0</v>
      </c>
      <c r="I134" s="22">
        <v>0</v>
      </c>
      <c r="J134" s="11"/>
    </row>
    <row r="135" spans="1:10" ht="21">
      <c r="A135" s="5">
        <v>15</v>
      </c>
      <c r="B135" s="5">
        <v>44123100</v>
      </c>
      <c r="C135" s="5" t="s">
        <v>296</v>
      </c>
      <c r="D135" s="152">
        <v>98.03</v>
      </c>
      <c r="E135" s="16" t="s">
        <v>16</v>
      </c>
      <c r="F135" s="9">
        <v>98030</v>
      </c>
      <c r="G135" s="10">
        <v>592995</v>
      </c>
      <c r="H135" s="22">
        <v>0</v>
      </c>
      <c r="I135" s="22">
        <v>41509</v>
      </c>
      <c r="J135" s="11"/>
    </row>
    <row r="136" spans="1:10" ht="21">
      <c r="A136" s="5">
        <v>16</v>
      </c>
      <c r="B136" s="18" t="s">
        <v>26</v>
      </c>
      <c r="C136" s="5" t="s">
        <v>27</v>
      </c>
      <c r="D136" s="113">
        <v>91775</v>
      </c>
      <c r="E136" s="16" t="s">
        <v>19</v>
      </c>
      <c r="F136" s="10">
        <v>6443</v>
      </c>
      <c r="G136" s="9">
        <v>582563.82</v>
      </c>
      <c r="H136" s="22">
        <v>74124.88</v>
      </c>
      <c r="I136" s="22">
        <v>45968.200000000004</v>
      </c>
      <c r="J136" s="11"/>
    </row>
    <row r="137" spans="1:10" ht="21">
      <c r="A137" s="5">
        <v>17</v>
      </c>
      <c r="B137" s="19">
        <v>3923</v>
      </c>
      <c r="C137" s="5" t="s">
        <v>34</v>
      </c>
      <c r="D137" s="113">
        <v>3104</v>
      </c>
      <c r="E137" s="16" t="s">
        <v>19</v>
      </c>
      <c r="F137" s="10">
        <v>5936</v>
      </c>
      <c r="G137" s="22">
        <v>379729.05</v>
      </c>
      <c r="H137" s="22">
        <v>5152.609999999999</v>
      </c>
      <c r="I137" s="11">
        <v>3967.5299999999997</v>
      </c>
      <c r="J137" s="11"/>
    </row>
    <row r="138" spans="1:10" ht="21">
      <c r="A138" s="5">
        <v>18</v>
      </c>
      <c r="B138" s="13">
        <v>70109090</v>
      </c>
      <c r="C138" s="5" t="s">
        <v>297</v>
      </c>
      <c r="D138" s="113">
        <v>1664</v>
      </c>
      <c r="E138" s="16" t="s">
        <v>298</v>
      </c>
      <c r="F138" s="9">
        <v>14938</v>
      </c>
      <c r="G138" s="10">
        <v>366561</v>
      </c>
      <c r="H138" s="10">
        <v>0</v>
      </c>
      <c r="I138" s="22">
        <v>0</v>
      </c>
      <c r="J138" s="11" t="s">
        <v>22</v>
      </c>
    </row>
    <row r="139" spans="1:10" ht="21">
      <c r="A139" s="5">
        <v>19</v>
      </c>
      <c r="B139" s="6">
        <v>44013900</v>
      </c>
      <c r="C139" s="5" t="s">
        <v>29</v>
      </c>
      <c r="D139" s="111">
        <v>208000</v>
      </c>
      <c r="E139" s="16" t="s">
        <v>12</v>
      </c>
      <c r="F139" s="9">
        <v>208000</v>
      </c>
      <c r="G139" s="10">
        <v>208000</v>
      </c>
      <c r="H139" s="9">
        <v>2080</v>
      </c>
      <c r="I139" s="22">
        <v>14704</v>
      </c>
      <c r="J139" s="11"/>
    </row>
    <row r="140" spans="1:10" ht="21">
      <c r="A140" s="5">
        <v>20</v>
      </c>
      <c r="B140" s="19" t="s">
        <v>38</v>
      </c>
      <c r="C140" s="5" t="s">
        <v>39</v>
      </c>
      <c r="D140" s="7">
        <v>212708</v>
      </c>
      <c r="E140" s="16" t="s">
        <v>38</v>
      </c>
      <c r="F140" s="10">
        <v>53471.55</v>
      </c>
      <c r="G140" s="11">
        <v>809771.0200000003</v>
      </c>
      <c r="H140" s="11">
        <v>85886.25000000001</v>
      </c>
      <c r="I140" s="22">
        <v>57807.180000000015</v>
      </c>
      <c r="J140" s="11"/>
    </row>
    <row r="141" spans="1:10" ht="21">
      <c r="A141" s="405" t="s">
        <v>40</v>
      </c>
      <c r="B141" s="405"/>
      <c r="C141" s="405"/>
      <c r="D141" s="405"/>
      <c r="E141" s="405"/>
      <c r="F141" s="23">
        <f>SUM(F121:F140)</f>
        <v>11841361.55</v>
      </c>
      <c r="G141" s="23">
        <f>SUM(G121:G140)</f>
        <v>140438260.38000003</v>
      </c>
      <c r="H141" s="23">
        <f>SUM(H121:H140)</f>
        <v>449326</v>
      </c>
      <c r="I141" s="23">
        <f>SUM(I121:I140)</f>
        <v>1484688</v>
      </c>
      <c r="J141" s="24"/>
    </row>
    <row r="142" spans="1:10" ht="21">
      <c r="A142" s="25" t="s">
        <v>191</v>
      </c>
      <c r="B142" s="26"/>
      <c r="C142" s="26"/>
      <c r="D142" s="27"/>
      <c r="E142" s="28"/>
      <c r="F142" s="29"/>
      <c r="G142" s="27"/>
      <c r="H142" s="29"/>
      <c r="I142" s="29"/>
      <c r="J142" s="29"/>
    </row>
    <row r="143" spans="1:10" ht="21">
      <c r="A143" s="31"/>
      <c r="B143" s="26"/>
      <c r="C143" s="26"/>
      <c r="D143" s="27"/>
      <c r="E143" s="32"/>
      <c r="F143" s="29"/>
      <c r="G143" s="27"/>
      <c r="H143" s="29"/>
      <c r="I143" s="29"/>
      <c r="J143" s="29"/>
    </row>
    <row r="147" spans="1:10" ht="21">
      <c r="A147" s="404" t="s">
        <v>0</v>
      </c>
      <c r="B147" s="404"/>
      <c r="C147" s="404"/>
      <c r="D147" s="404"/>
      <c r="E147" s="404"/>
      <c r="F147" s="404"/>
      <c r="G147" s="404"/>
      <c r="H147" s="404"/>
      <c r="I147" s="404"/>
      <c r="J147" s="404"/>
    </row>
    <row r="148" spans="1:10" ht="21">
      <c r="A148" s="404" t="s">
        <v>317</v>
      </c>
      <c r="B148" s="404"/>
      <c r="C148" s="404"/>
      <c r="D148" s="404"/>
      <c r="E148" s="404"/>
      <c r="F148" s="404"/>
      <c r="G148" s="404"/>
      <c r="H148" s="404"/>
      <c r="I148" s="404"/>
      <c r="J148" s="404"/>
    </row>
    <row r="149" spans="1:10" ht="21">
      <c r="A149" s="1" t="s">
        <v>2</v>
      </c>
      <c r="B149" s="1" t="s">
        <v>3</v>
      </c>
      <c r="C149" s="1" t="s">
        <v>4</v>
      </c>
      <c r="D149" s="405" t="s">
        <v>5</v>
      </c>
      <c r="E149" s="405"/>
      <c r="F149" s="3" t="s">
        <v>6</v>
      </c>
      <c r="G149" s="151" t="s">
        <v>7</v>
      </c>
      <c r="H149" s="3" t="s">
        <v>8</v>
      </c>
      <c r="I149" s="3" t="s">
        <v>9</v>
      </c>
      <c r="J149" s="3" t="s">
        <v>10</v>
      </c>
    </row>
    <row r="150" spans="1:10" ht="21">
      <c r="A150" s="5">
        <v>1</v>
      </c>
      <c r="B150" s="6">
        <v>7141011</v>
      </c>
      <c r="C150" s="5" t="s">
        <v>255</v>
      </c>
      <c r="D150" s="111">
        <v>5323500</v>
      </c>
      <c r="E150" s="16" t="s">
        <v>12</v>
      </c>
      <c r="F150" s="9">
        <v>5323500</v>
      </c>
      <c r="G150" s="10">
        <v>37264500</v>
      </c>
      <c r="H150" s="9">
        <v>0</v>
      </c>
      <c r="I150" s="10">
        <v>0</v>
      </c>
      <c r="J150" s="11"/>
    </row>
    <row r="151" spans="1:10" ht="21">
      <c r="A151" s="5">
        <v>2</v>
      </c>
      <c r="B151" s="112">
        <v>7049011</v>
      </c>
      <c r="C151" s="5" t="s">
        <v>11</v>
      </c>
      <c r="D151" s="218">
        <v>1310600</v>
      </c>
      <c r="E151" s="8" t="s">
        <v>12</v>
      </c>
      <c r="F151" s="219">
        <v>1310600</v>
      </c>
      <c r="G151" s="219">
        <v>19659000</v>
      </c>
      <c r="H151" s="219">
        <v>0</v>
      </c>
      <c r="I151" s="219">
        <v>0</v>
      </c>
      <c r="J151" s="11"/>
    </row>
    <row r="152" spans="1:10" ht="21">
      <c r="A152" s="5">
        <v>3</v>
      </c>
      <c r="B152" s="6">
        <v>44029090</v>
      </c>
      <c r="C152" s="5" t="s">
        <v>142</v>
      </c>
      <c r="D152" s="111">
        <v>2065900</v>
      </c>
      <c r="E152" s="8" t="s">
        <v>12</v>
      </c>
      <c r="F152" s="9">
        <v>2065900</v>
      </c>
      <c r="G152" s="10">
        <v>13325750</v>
      </c>
      <c r="H152" s="9">
        <v>0</v>
      </c>
      <c r="I152" s="10">
        <v>932790</v>
      </c>
      <c r="J152" s="11"/>
    </row>
    <row r="153" spans="1:10" ht="21">
      <c r="A153" s="5">
        <v>4</v>
      </c>
      <c r="B153" s="6">
        <v>9012110</v>
      </c>
      <c r="C153" s="5" t="s">
        <v>144</v>
      </c>
      <c r="D153" s="111">
        <v>47875</v>
      </c>
      <c r="E153" s="8" t="s">
        <v>12</v>
      </c>
      <c r="F153" s="9">
        <v>47875</v>
      </c>
      <c r="G153" s="10">
        <v>9708248</v>
      </c>
      <c r="H153" s="9">
        <v>0</v>
      </c>
      <c r="I153" s="10">
        <v>679574</v>
      </c>
      <c r="J153" s="11"/>
    </row>
    <row r="154" spans="1:10" ht="21">
      <c r="A154" s="5">
        <v>5</v>
      </c>
      <c r="B154" s="18">
        <v>8109099</v>
      </c>
      <c r="C154" s="5" t="s">
        <v>254</v>
      </c>
      <c r="D154" s="111">
        <v>234200</v>
      </c>
      <c r="E154" s="8" t="s">
        <v>12</v>
      </c>
      <c r="F154" s="9">
        <v>234200</v>
      </c>
      <c r="G154" s="10">
        <v>7026000</v>
      </c>
      <c r="H154" s="9">
        <v>0</v>
      </c>
      <c r="I154" s="10">
        <v>0</v>
      </c>
      <c r="J154" s="11"/>
    </row>
    <row r="155" spans="1:10" ht="21">
      <c r="A155" s="5">
        <v>6</v>
      </c>
      <c r="B155" s="19">
        <v>87033353</v>
      </c>
      <c r="C155" s="5" t="s">
        <v>20</v>
      </c>
      <c r="D155" s="111">
        <v>6</v>
      </c>
      <c r="E155" s="8" t="s">
        <v>21</v>
      </c>
      <c r="F155" s="9">
        <v>11106</v>
      </c>
      <c r="G155" s="10">
        <v>5634282</v>
      </c>
      <c r="H155" s="9">
        <v>0</v>
      </c>
      <c r="I155" s="22">
        <v>0</v>
      </c>
      <c r="J155" s="11" t="s">
        <v>22</v>
      </c>
    </row>
    <row r="156" spans="1:10" ht="21">
      <c r="A156" s="5">
        <v>7</v>
      </c>
      <c r="B156" s="6">
        <v>8039000</v>
      </c>
      <c r="C156" s="5" t="s">
        <v>17</v>
      </c>
      <c r="D156" s="111">
        <v>524900</v>
      </c>
      <c r="E156" s="8" t="s">
        <v>12</v>
      </c>
      <c r="F156" s="9">
        <v>524900</v>
      </c>
      <c r="G156" s="10">
        <v>3674300</v>
      </c>
      <c r="H156" s="9">
        <v>0</v>
      </c>
      <c r="I156" s="10">
        <v>0</v>
      </c>
      <c r="J156" s="11"/>
    </row>
    <row r="157" spans="1:10" ht="21">
      <c r="A157" s="5">
        <v>8</v>
      </c>
      <c r="B157" s="5">
        <v>2101</v>
      </c>
      <c r="C157" s="5" t="s">
        <v>318</v>
      </c>
      <c r="D157" s="7">
        <v>1370</v>
      </c>
      <c r="E157" s="8" t="s">
        <v>24</v>
      </c>
      <c r="F157" s="10">
        <v>18776</v>
      </c>
      <c r="G157" s="10">
        <v>3000119</v>
      </c>
      <c r="H157" s="10">
        <v>0</v>
      </c>
      <c r="I157" s="22">
        <v>210007</v>
      </c>
      <c r="J157" s="11"/>
    </row>
    <row r="158" spans="1:10" ht="21">
      <c r="A158" s="5">
        <v>9</v>
      </c>
      <c r="B158" s="19">
        <v>1211</v>
      </c>
      <c r="C158" s="5" t="s">
        <v>35</v>
      </c>
      <c r="D158" s="111">
        <v>350310</v>
      </c>
      <c r="E158" s="16" t="s">
        <v>12</v>
      </c>
      <c r="F158" s="9">
        <v>350310</v>
      </c>
      <c r="G158" s="10">
        <v>2376195</v>
      </c>
      <c r="H158" s="22">
        <v>68887</v>
      </c>
      <c r="I158" s="22">
        <v>0</v>
      </c>
      <c r="J158" s="11"/>
    </row>
    <row r="159" spans="1:10" ht="21">
      <c r="A159" s="5">
        <v>10</v>
      </c>
      <c r="B159" s="18" t="s">
        <v>26</v>
      </c>
      <c r="C159" s="5" t="s">
        <v>27</v>
      </c>
      <c r="D159" s="111">
        <v>314218</v>
      </c>
      <c r="E159" s="8" t="s">
        <v>19</v>
      </c>
      <c r="F159" s="10">
        <v>21011</v>
      </c>
      <c r="G159" s="9">
        <v>1895352.69</v>
      </c>
      <c r="H159" s="10">
        <v>253502.25999999998</v>
      </c>
      <c r="I159" s="9">
        <v>150419.87999999998</v>
      </c>
      <c r="J159" s="11"/>
    </row>
    <row r="160" spans="1:10" ht="21">
      <c r="A160" s="5">
        <v>11</v>
      </c>
      <c r="B160" s="5">
        <v>12073000</v>
      </c>
      <c r="C160" s="5" t="s">
        <v>260</v>
      </c>
      <c r="D160" s="7">
        <v>50500</v>
      </c>
      <c r="E160" s="8" t="s">
        <v>12</v>
      </c>
      <c r="F160" s="11">
        <v>50500</v>
      </c>
      <c r="G160" s="10">
        <v>1262500</v>
      </c>
      <c r="H160" s="10">
        <v>0</v>
      </c>
      <c r="I160" s="10">
        <v>0</v>
      </c>
      <c r="J160" s="11"/>
    </row>
    <row r="161" spans="1:10" ht="21">
      <c r="A161" s="5">
        <v>12</v>
      </c>
      <c r="B161" s="19">
        <v>8504</v>
      </c>
      <c r="C161" s="5" t="s">
        <v>141</v>
      </c>
      <c r="D161" s="111">
        <v>678305</v>
      </c>
      <c r="E161" s="8" t="s">
        <v>19</v>
      </c>
      <c r="F161" s="10">
        <v>2837</v>
      </c>
      <c r="G161" s="10">
        <v>1135626.56</v>
      </c>
      <c r="H161" s="22">
        <v>113561.27</v>
      </c>
      <c r="I161" s="22">
        <v>87441.15999999999</v>
      </c>
      <c r="J161" s="11"/>
    </row>
    <row r="162" spans="1:10" ht="21">
      <c r="A162" s="5">
        <v>13</v>
      </c>
      <c r="B162" s="13">
        <v>1301</v>
      </c>
      <c r="C162" s="5" t="s">
        <v>28</v>
      </c>
      <c r="D162" s="111">
        <v>49000</v>
      </c>
      <c r="E162" s="8" t="s">
        <v>12</v>
      </c>
      <c r="F162" s="10">
        <v>49000</v>
      </c>
      <c r="G162" s="22">
        <v>625502</v>
      </c>
      <c r="H162" s="10">
        <v>9648</v>
      </c>
      <c r="I162" s="10">
        <v>0</v>
      </c>
      <c r="J162" s="11"/>
    </row>
    <row r="163" spans="1:10" ht="21">
      <c r="A163" s="5">
        <v>14</v>
      </c>
      <c r="B163" s="5">
        <v>12024200</v>
      </c>
      <c r="C163" s="5" t="s">
        <v>14</v>
      </c>
      <c r="D163" s="111">
        <v>13000</v>
      </c>
      <c r="E163" s="8" t="s">
        <v>12</v>
      </c>
      <c r="F163" s="9">
        <v>13000</v>
      </c>
      <c r="G163" s="10">
        <v>585000</v>
      </c>
      <c r="H163" s="10">
        <v>0</v>
      </c>
      <c r="I163" s="10">
        <v>0</v>
      </c>
      <c r="J163" s="11"/>
    </row>
    <row r="164" spans="1:10" ht="21">
      <c r="A164" s="5">
        <v>15</v>
      </c>
      <c r="B164" s="5">
        <v>8059000</v>
      </c>
      <c r="C164" s="5" t="s">
        <v>319</v>
      </c>
      <c r="D164" s="111">
        <v>6000</v>
      </c>
      <c r="E164" s="8" t="s">
        <v>12</v>
      </c>
      <c r="F164" s="9">
        <v>6000</v>
      </c>
      <c r="G164" s="10">
        <v>240000</v>
      </c>
      <c r="H164" s="22">
        <v>0</v>
      </c>
      <c r="I164" s="10">
        <v>0</v>
      </c>
      <c r="J164" s="11"/>
    </row>
    <row r="165" spans="1:10" ht="21">
      <c r="A165" s="5">
        <v>16</v>
      </c>
      <c r="B165" s="5">
        <v>44013900</v>
      </c>
      <c r="C165" s="5" t="s">
        <v>29</v>
      </c>
      <c r="D165" s="111">
        <v>225000</v>
      </c>
      <c r="E165" s="8" t="s">
        <v>12</v>
      </c>
      <c r="F165" s="9">
        <v>225000</v>
      </c>
      <c r="G165" s="10">
        <v>225000</v>
      </c>
      <c r="H165" s="9">
        <v>2250</v>
      </c>
      <c r="I165" s="10">
        <v>15903</v>
      </c>
      <c r="J165" s="11"/>
    </row>
    <row r="166" spans="1:10" ht="21">
      <c r="A166" s="5">
        <v>17</v>
      </c>
      <c r="B166" s="18">
        <v>91021900</v>
      </c>
      <c r="C166" s="5" t="s">
        <v>30</v>
      </c>
      <c r="D166" s="111">
        <v>60564</v>
      </c>
      <c r="E166" s="8" t="s">
        <v>31</v>
      </c>
      <c r="F166" s="9">
        <v>2205</v>
      </c>
      <c r="G166" s="10">
        <v>224427.25000000003</v>
      </c>
      <c r="H166" s="10">
        <v>11214.419999999998</v>
      </c>
      <c r="I166" s="9">
        <v>16492.84</v>
      </c>
      <c r="J166" s="11"/>
    </row>
    <row r="167" spans="1:10" ht="21">
      <c r="A167" s="5">
        <v>18</v>
      </c>
      <c r="B167" s="19">
        <v>54076900</v>
      </c>
      <c r="C167" s="5" t="s">
        <v>320</v>
      </c>
      <c r="D167" s="111">
        <v>24514</v>
      </c>
      <c r="E167" s="8" t="s">
        <v>321</v>
      </c>
      <c r="F167" s="9">
        <v>1407</v>
      </c>
      <c r="G167" s="10">
        <v>175063.74000000002</v>
      </c>
      <c r="H167" s="10">
        <v>0</v>
      </c>
      <c r="I167" s="22">
        <v>12254.460000000001</v>
      </c>
      <c r="J167" s="11"/>
    </row>
    <row r="168" spans="1:10" ht="21">
      <c r="A168" s="5">
        <v>19</v>
      </c>
      <c r="B168" s="13">
        <v>9603</v>
      </c>
      <c r="C168" s="5" t="s">
        <v>322</v>
      </c>
      <c r="D168" s="111">
        <v>85400</v>
      </c>
      <c r="E168" s="8" t="s">
        <v>19</v>
      </c>
      <c r="F168" s="10">
        <v>7970</v>
      </c>
      <c r="G168" s="9">
        <v>173435.63</v>
      </c>
      <c r="H168" s="10">
        <v>34687.13</v>
      </c>
      <c r="I168" s="10">
        <v>14568.59</v>
      </c>
      <c r="J168" s="11"/>
    </row>
    <row r="169" spans="1:10" ht="21">
      <c r="A169" s="5">
        <v>20</v>
      </c>
      <c r="B169" s="19" t="s">
        <v>38</v>
      </c>
      <c r="C169" s="5" t="s">
        <v>39</v>
      </c>
      <c r="D169" s="7">
        <v>315446</v>
      </c>
      <c r="E169" s="16" t="s">
        <v>38</v>
      </c>
      <c r="F169" s="10">
        <v>92223.92</v>
      </c>
      <c r="G169" s="10">
        <v>1764013.0699999996</v>
      </c>
      <c r="H169" s="11">
        <v>175607.92000000004</v>
      </c>
      <c r="I169" s="11">
        <v>114492.07000000002</v>
      </c>
      <c r="J169" s="11"/>
    </row>
    <row r="170" spans="1:10" ht="21">
      <c r="A170" s="405" t="s">
        <v>40</v>
      </c>
      <c r="B170" s="405"/>
      <c r="C170" s="405"/>
      <c r="D170" s="405"/>
      <c r="E170" s="405"/>
      <c r="F170" s="23">
        <f>SUM(F150:F169)</f>
        <v>10358320.92</v>
      </c>
      <c r="G170" s="23">
        <f>SUM(G150:G169)</f>
        <v>109974314.93999998</v>
      </c>
      <c r="H170" s="23">
        <f>SUM(H150:H169)</f>
        <v>669358</v>
      </c>
      <c r="I170" s="23">
        <f>SUM(I150:I169)</f>
        <v>2233942.9999999995</v>
      </c>
      <c r="J170" s="24"/>
    </row>
    <row r="171" spans="1:10" ht="21">
      <c r="A171" s="25"/>
      <c r="B171" s="26"/>
      <c r="C171" s="26"/>
      <c r="D171" s="27"/>
      <c r="E171" s="28"/>
      <c r="F171" s="29"/>
      <c r="G171" s="27"/>
      <c r="H171" s="29"/>
      <c r="I171" s="29"/>
      <c r="J171" s="29"/>
    </row>
    <row r="172" spans="1:10" ht="21">
      <c r="A172" s="31" t="s">
        <v>323</v>
      </c>
      <c r="B172" s="26"/>
      <c r="C172" s="26"/>
      <c r="D172" s="27"/>
      <c r="E172" s="32"/>
      <c r="F172" s="29"/>
      <c r="G172" s="27"/>
      <c r="H172" s="29"/>
      <c r="I172" s="29"/>
      <c r="J172" s="29"/>
    </row>
    <row r="173" spans="1:10" ht="21">
      <c r="A173" s="31"/>
      <c r="B173" s="26"/>
      <c r="C173" s="26"/>
      <c r="D173" s="27"/>
      <c r="E173" s="32"/>
      <c r="F173" s="29"/>
      <c r="G173" s="27"/>
      <c r="H173" s="29"/>
      <c r="I173" s="29"/>
      <c r="J173" s="29"/>
    </row>
    <row r="176" spans="1:10" ht="21">
      <c r="A176" s="404" t="s">
        <v>0</v>
      </c>
      <c r="B176" s="404"/>
      <c r="C176" s="404"/>
      <c r="D176" s="404"/>
      <c r="E176" s="404"/>
      <c r="F176" s="404"/>
      <c r="G176" s="404"/>
      <c r="H176" s="404"/>
      <c r="I176" s="404"/>
      <c r="J176" s="404"/>
    </row>
    <row r="177" spans="1:10" ht="21">
      <c r="A177" s="404" t="s">
        <v>346</v>
      </c>
      <c r="B177" s="404"/>
      <c r="C177" s="404"/>
      <c r="D177" s="404"/>
      <c r="E177" s="404"/>
      <c r="F177" s="404"/>
      <c r="G177" s="404"/>
      <c r="H177" s="404"/>
      <c r="I177" s="404"/>
      <c r="J177" s="404"/>
    </row>
    <row r="178" spans="1:10" ht="21">
      <c r="A178" s="1" t="s">
        <v>2</v>
      </c>
      <c r="B178" s="1" t="s">
        <v>3</v>
      </c>
      <c r="C178" s="1" t="s">
        <v>4</v>
      </c>
      <c r="D178" s="405" t="s">
        <v>5</v>
      </c>
      <c r="E178" s="405"/>
      <c r="F178" s="3" t="s">
        <v>6</v>
      </c>
      <c r="G178" s="3" t="s">
        <v>7</v>
      </c>
      <c r="H178" s="3" t="s">
        <v>8</v>
      </c>
      <c r="I178" s="3" t="s">
        <v>9</v>
      </c>
      <c r="J178" s="4" t="s">
        <v>10</v>
      </c>
    </row>
    <row r="179" spans="1:10" ht="21">
      <c r="A179" s="5">
        <v>1</v>
      </c>
      <c r="B179" s="6">
        <v>7141011</v>
      </c>
      <c r="C179" s="5" t="s">
        <v>255</v>
      </c>
      <c r="D179" s="111">
        <v>2508000</v>
      </c>
      <c r="E179" s="16" t="s">
        <v>12</v>
      </c>
      <c r="F179" s="9">
        <v>2508000</v>
      </c>
      <c r="G179" s="10">
        <v>17556000</v>
      </c>
      <c r="H179" s="9">
        <v>0</v>
      </c>
      <c r="I179" s="10">
        <v>0</v>
      </c>
      <c r="J179" s="11"/>
    </row>
    <row r="180" spans="1:10" ht="21">
      <c r="A180" s="5">
        <v>2</v>
      </c>
      <c r="B180" s="6">
        <v>7049011</v>
      </c>
      <c r="C180" s="5" t="s">
        <v>11</v>
      </c>
      <c r="D180" s="111">
        <v>1145600</v>
      </c>
      <c r="E180" s="16" t="s">
        <v>12</v>
      </c>
      <c r="F180" s="9">
        <v>1145600</v>
      </c>
      <c r="G180" s="10">
        <v>17184000</v>
      </c>
      <c r="H180" s="9">
        <v>0</v>
      </c>
      <c r="I180" s="10">
        <v>0</v>
      </c>
      <c r="J180" s="11"/>
    </row>
    <row r="181" spans="1:10" ht="21">
      <c r="A181" s="5">
        <v>3</v>
      </c>
      <c r="B181" s="6">
        <v>44029090</v>
      </c>
      <c r="C181" s="5" t="s">
        <v>142</v>
      </c>
      <c r="D181" s="111">
        <v>2169110</v>
      </c>
      <c r="E181" s="16" t="s">
        <v>12</v>
      </c>
      <c r="F181" s="9">
        <v>2169110</v>
      </c>
      <c r="G181" s="10">
        <v>14086525</v>
      </c>
      <c r="H181" s="9">
        <v>0</v>
      </c>
      <c r="I181" s="10">
        <v>986042</v>
      </c>
      <c r="J181" s="11"/>
    </row>
    <row r="182" spans="1:10" ht="21">
      <c r="A182" s="5">
        <v>4</v>
      </c>
      <c r="B182" s="19">
        <v>4407</v>
      </c>
      <c r="C182" s="5" t="s">
        <v>15</v>
      </c>
      <c r="D182" s="152">
        <v>1669.286</v>
      </c>
      <c r="E182" s="16" t="s">
        <v>16</v>
      </c>
      <c r="F182" s="9">
        <v>1669286</v>
      </c>
      <c r="G182" s="10">
        <v>9258922</v>
      </c>
      <c r="H182" s="9">
        <v>101457</v>
      </c>
      <c r="I182" s="22">
        <v>655221.9999999999</v>
      </c>
      <c r="J182" s="11"/>
    </row>
    <row r="183" spans="1:10" ht="21">
      <c r="A183" s="5">
        <v>5</v>
      </c>
      <c r="B183" s="18">
        <v>8039000</v>
      </c>
      <c r="C183" s="5" t="s">
        <v>17</v>
      </c>
      <c r="D183" s="111">
        <v>456700</v>
      </c>
      <c r="E183" s="16" t="s">
        <v>12</v>
      </c>
      <c r="F183" s="9">
        <v>456700</v>
      </c>
      <c r="G183" s="10">
        <v>3196900</v>
      </c>
      <c r="H183" s="9">
        <v>0</v>
      </c>
      <c r="I183" s="10">
        <v>0</v>
      </c>
      <c r="J183" s="11"/>
    </row>
    <row r="184" spans="1:10" ht="21">
      <c r="A184" s="5">
        <v>6</v>
      </c>
      <c r="B184" s="19">
        <v>21011210</v>
      </c>
      <c r="C184" s="5" t="s">
        <v>258</v>
      </c>
      <c r="D184" s="113">
        <v>2190</v>
      </c>
      <c r="E184" s="16" t="s">
        <v>24</v>
      </c>
      <c r="F184" s="9">
        <v>41340</v>
      </c>
      <c r="G184" s="10">
        <v>3074819</v>
      </c>
      <c r="H184" s="9">
        <v>0</v>
      </c>
      <c r="I184" s="22">
        <v>215234</v>
      </c>
      <c r="J184" s="11"/>
    </row>
    <row r="185" spans="1:10" ht="21">
      <c r="A185" s="5">
        <v>7</v>
      </c>
      <c r="B185" s="6">
        <v>44123100</v>
      </c>
      <c r="C185" s="5" t="s">
        <v>296</v>
      </c>
      <c r="D185" s="152">
        <v>398.282</v>
      </c>
      <c r="E185" s="16" t="s">
        <v>16</v>
      </c>
      <c r="F185" s="9">
        <v>398282</v>
      </c>
      <c r="G185" s="10">
        <v>3013951</v>
      </c>
      <c r="H185" s="9">
        <v>0</v>
      </c>
      <c r="I185" s="10">
        <v>210976</v>
      </c>
      <c r="J185" s="11"/>
    </row>
    <row r="186" spans="1:10" ht="21">
      <c r="A186" s="5">
        <v>8</v>
      </c>
      <c r="B186" s="19">
        <v>8703</v>
      </c>
      <c r="C186" s="5" t="s">
        <v>347</v>
      </c>
      <c r="D186" s="113">
        <v>5</v>
      </c>
      <c r="E186" s="16" t="s">
        <v>21</v>
      </c>
      <c r="F186" s="10">
        <v>6051</v>
      </c>
      <c r="G186" s="9">
        <v>2656609</v>
      </c>
      <c r="H186" s="10">
        <v>0</v>
      </c>
      <c r="I186" s="22">
        <v>0</v>
      </c>
      <c r="J186" s="11" t="s">
        <v>22</v>
      </c>
    </row>
    <row r="187" spans="1:10" ht="21">
      <c r="A187" s="5">
        <v>9</v>
      </c>
      <c r="B187" s="19">
        <v>8504</v>
      </c>
      <c r="C187" s="5" t="s">
        <v>141</v>
      </c>
      <c r="D187" s="113">
        <v>1100382</v>
      </c>
      <c r="E187" s="16" t="s">
        <v>19</v>
      </c>
      <c r="F187" s="10">
        <v>2600</v>
      </c>
      <c r="G187" s="9">
        <v>1717744.04</v>
      </c>
      <c r="H187" s="10">
        <v>171773.61</v>
      </c>
      <c r="I187" s="9">
        <v>132264.89</v>
      </c>
      <c r="J187" s="11"/>
    </row>
    <row r="188" spans="1:10" ht="21">
      <c r="A188" s="5">
        <v>10</v>
      </c>
      <c r="B188" s="5">
        <v>3923</v>
      </c>
      <c r="C188" s="5" t="s">
        <v>34</v>
      </c>
      <c r="D188" s="20">
        <v>8368</v>
      </c>
      <c r="E188" s="16" t="s">
        <v>19</v>
      </c>
      <c r="F188" s="10">
        <v>22656</v>
      </c>
      <c r="G188" s="10">
        <v>1487849.5200000003</v>
      </c>
      <c r="H188" s="10">
        <v>13475.349999999999</v>
      </c>
      <c r="I188" s="22">
        <v>10376.04</v>
      </c>
      <c r="J188" s="11"/>
    </row>
    <row r="189" spans="1:10" ht="21">
      <c r="A189" s="5">
        <v>11</v>
      </c>
      <c r="B189" s="19">
        <v>12073000</v>
      </c>
      <c r="C189" s="5" t="s">
        <v>260</v>
      </c>
      <c r="D189" s="111">
        <v>54500</v>
      </c>
      <c r="E189" s="16" t="s">
        <v>12</v>
      </c>
      <c r="F189" s="227">
        <v>54500</v>
      </c>
      <c r="G189" s="10">
        <v>1362500</v>
      </c>
      <c r="H189" s="10">
        <v>0</v>
      </c>
      <c r="I189" s="22">
        <v>0</v>
      </c>
      <c r="J189" s="11"/>
    </row>
    <row r="190" spans="1:10" ht="21">
      <c r="A190" s="5">
        <v>12</v>
      </c>
      <c r="B190" s="13" t="s">
        <v>26</v>
      </c>
      <c r="C190" s="5" t="s">
        <v>27</v>
      </c>
      <c r="D190" s="113">
        <v>215458</v>
      </c>
      <c r="E190" s="16" t="s">
        <v>19</v>
      </c>
      <c r="F190" s="10">
        <v>15216</v>
      </c>
      <c r="G190" s="22">
        <v>1330708.2499999995</v>
      </c>
      <c r="H190" s="10">
        <v>171455.78999999998</v>
      </c>
      <c r="I190" s="10">
        <v>105151.49999999999</v>
      </c>
      <c r="J190" s="11"/>
    </row>
    <row r="191" spans="1:10" ht="21">
      <c r="A191" s="5">
        <v>13</v>
      </c>
      <c r="B191" s="5">
        <v>1211</v>
      </c>
      <c r="C191" s="5" t="s">
        <v>35</v>
      </c>
      <c r="D191" s="111">
        <v>186150</v>
      </c>
      <c r="E191" s="16" t="s">
        <v>12</v>
      </c>
      <c r="F191" s="10">
        <v>186150</v>
      </c>
      <c r="G191" s="10">
        <v>1188028</v>
      </c>
      <c r="H191" s="10">
        <v>36231</v>
      </c>
      <c r="I191" s="22">
        <v>0</v>
      </c>
      <c r="J191" s="11"/>
    </row>
    <row r="192" spans="1:10" ht="21">
      <c r="A192" s="5">
        <v>14</v>
      </c>
      <c r="B192" s="5">
        <v>1301</v>
      </c>
      <c r="C192" s="5" t="s">
        <v>28</v>
      </c>
      <c r="D192" s="111">
        <v>56600</v>
      </c>
      <c r="E192" s="16" t="s">
        <v>12</v>
      </c>
      <c r="F192" s="10">
        <v>56600</v>
      </c>
      <c r="G192" s="9">
        <v>847003</v>
      </c>
      <c r="H192" s="10">
        <v>31550</v>
      </c>
      <c r="I192" s="22">
        <v>0</v>
      </c>
      <c r="J192" s="11"/>
    </row>
    <row r="193" spans="1:10" ht="21">
      <c r="A193" s="5">
        <v>15</v>
      </c>
      <c r="B193" s="5">
        <v>73030090</v>
      </c>
      <c r="C193" s="154" t="s">
        <v>348</v>
      </c>
      <c r="D193" s="113">
        <v>1</v>
      </c>
      <c r="E193" s="16" t="s">
        <v>185</v>
      </c>
      <c r="F193" s="9">
        <v>23000</v>
      </c>
      <c r="G193" s="10">
        <v>666000</v>
      </c>
      <c r="H193" s="22">
        <v>0</v>
      </c>
      <c r="I193" s="10">
        <v>0</v>
      </c>
      <c r="J193" s="11" t="s">
        <v>33</v>
      </c>
    </row>
    <row r="194" spans="1:10" ht="21">
      <c r="A194" s="5">
        <v>16</v>
      </c>
      <c r="B194" s="6">
        <v>8013100</v>
      </c>
      <c r="C194" s="5" t="s">
        <v>146</v>
      </c>
      <c r="D194" s="111">
        <v>15000</v>
      </c>
      <c r="E194" s="16" t="s">
        <v>12</v>
      </c>
      <c r="F194" s="9">
        <v>15000</v>
      </c>
      <c r="G194" s="10">
        <v>615000</v>
      </c>
      <c r="H194" s="10">
        <v>0</v>
      </c>
      <c r="I194" s="22">
        <v>0</v>
      </c>
      <c r="J194" s="11"/>
    </row>
    <row r="195" spans="1:10" ht="21">
      <c r="A195" s="5">
        <v>17</v>
      </c>
      <c r="B195" s="18">
        <v>12024200</v>
      </c>
      <c r="C195" s="5" t="s">
        <v>14</v>
      </c>
      <c r="D195" s="111">
        <v>12000</v>
      </c>
      <c r="E195" s="16" t="s">
        <v>12</v>
      </c>
      <c r="F195" s="9">
        <v>12000</v>
      </c>
      <c r="G195" s="10">
        <v>540000</v>
      </c>
      <c r="H195" s="10">
        <v>0</v>
      </c>
      <c r="I195" s="9">
        <v>0</v>
      </c>
      <c r="J195" s="11"/>
    </row>
    <row r="196" spans="1:10" ht="21">
      <c r="A196" s="5">
        <v>18</v>
      </c>
      <c r="B196" s="6">
        <v>8109099</v>
      </c>
      <c r="C196" s="5" t="s">
        <v>254</v>
      </c>
      <c r="D196" s="111">
        <v>12000</v>
      </c>
      <c r="E196" s="16" t="s">
        <v>12</v>
      </c>
      <c r="F196" s="9">
        <v>12000</v>
      </c>
      <c r="G196" s="10">
        <v>360000</v>
      </c>
      <c r="H196" s="9">
        <v>0</v>
      </c>
      <c r="I196" s="10">
        <v>0</v>
      </c>
      <c r="J196" s="11"/>
    </row>
    <row r="197" spans="1:10" ht="21">
      <c r="A197" s="5">
        <v>19</v>
      </c>
      <c r="B197" s="6">
        <v>7092000</v>
      </c>
      <c r="C197" s="5" t="s">
        <v>213</v>
      </c>
      <c r="D197" s="111">
        <v>3105</v>
      </c>
      <c r="E197" s="16" t="s">
        <v>12</v>
      </c>
      <c r="F197" s="9">
        <v>3105</v>
      </c>
      <c r="G197" s="10">
        <v>201407</v>
      </c>
      <c r="H197" s="9">
        <v>0</v>
      </c>
      <c r="I197" s="10">
        <v>0</v>
      </c>
      <c r="J197" s="11"/>
    </row>
    <row r="198" spans="1:10" ht="21">
      <c r="A198" s="5">
        <v>20</v>
      </c>
      <c r="B198" s="19" t="s">
        <v>38</v>
      </c>
      <c r="C198" s="5" t="s">
        <v>39</v>
      </c>
      <c r="D198" s="7">
        <v>510335</v>
      </c>
      <c r="E198" s="16" t="s">
        <v>38</v>
      </c>
      <c r="F198" s="10">
        <v>215670.49</v>
      </c>
      <c r="G198" s="10">
        <v>1517300.8699999996</v>
      </c>
      <c r="H198" s="11">
        <v>113736.24999999999</v>
      </c>
      <c r="I198" s="11">
        <v>97494.56999999999</v>
      </c>
      <c r="J198" s="11"/>
    </row>
    <row r="199" spans="1:10" ht="21">
      <c r="A199" s="405" t="s">
        <v>40</v>
      </c>
      <c r="B199" s="405"/>
      <c r="C199" s="405"/>
      <c r="D199" s="405"/>
      <c r="E199" s="405"/>
      <c r="F199" s="23">
        <f>SUM(F179:F198)</f>
        <v>9012866.49</v>
      </c>
      <c r="G199" s="23">
        <f>SUM(G179:G198)</f>
        <v>81861266.68</v>
      </c>
      <c r="H199" s="23">
        <f>SUM(H179:H198)</f>
        <v>639679</v>
      </c>
      <c r="I199" s="23">
        <f>SUM(I179:I198)</f>
        <v>2412761</v>
      </c>
      <c r="J199" s="24"/>
    </row>
    <row r="200" spans="1:10" ht="21">
      <c r="A200" s="25" t="s">
        <v>349</v>
      </c>
      <c r="B200" s="26"/>
      <c r="C200" s="26"/>
      <c r="D200" s="27"/>
      <c r="E200" s="28"/>
      <c r="F200" s="29"/>
      <c r="G200" s="27"/>
      <c r="H200" s="29"/>
      <c r="I200" s="29"/>
      <c r="J200" s="29"/>
    </row>
    <row r="201" spans="1:10" ht="21">
      <c r="A201" s="31" t="s">
        <v>350</v>
      </c>
      <c r="B201" s="26"/>
      <c r="C201" s="26"/>
      <c r="D201" s="27"/>
      <c r="E201" s="32"/>
      <c r="F201" s="29"/>
      <c r="G201" s="27"/>
      <c r="H201" s="29"/>
      <c r="I201" s="29"/>
      <c r="J201" s="29"/>
    </row>
    <row r="207" spans="1:10" ht="21">
      <c r="A207" s="404" t="s">
        <v>0</v>
      </c>
      <c r="B207" s="404"/>
      <c r="C207" s="404"/>
      <c r="D207" s="404"/>
      <c r="E207" s="404"/>
      <c r="F207" s="404"/>
      <c r="G207" s="404"/>
      <c r="H207" s="404"/>
      <c r="I207" s="404"/>
      <c r="J207" s="404"/>
    </row>
    <row r="208" spans="1:10" ht="21">
      <c r="A208" s="404" t="s">
        <v>373</v>
      </c>
      <c r="B208" s="404"/>
      <c r="C208" s="404"/>
      <c r="D208" s="404"/>
      <c r="E208" s="404"/>
      <c r="F208" s="404"/>
      <c r="G208" s="404"/>
      <c r="H208" s="404"/>
      <c r="I208" s="404"/>
      <c r="J208" s="404"/>
    </row>
    <row r="209" spans="1:10" ht="21">
      <c r="A209" s="1" t="s">
        <v>2</v>
      </c>
      <c r="B209" s="1" t="s">
        <v>3</v>
      </c>
      <c r="C209" s="1" t="s">
        <v>4</v>
      </c>
      <c r="D209" s="405" t="s">
        <v>5</v>
      </c>
      <c r="E209" s="405"/>
      <c r="F209" s="3" t="s">
        <v>6</v>
      </c>
      <c r="G209" s="151" t="s">
        <v>7</v>
      </c>
      <c r="H209" s="3" t="s">
        <v>8</v>
      </c>
      <c r="I209" s="3" t="s">
        <v>9</v>
      </c>
      <c r="J209" s="4" t="s">
        <v>10</v>
      </c>
    </row>
    <row r="210" spans="1:10" ht="21">
      <c r="A210" s="5">
        <v>1</v>
      </c>
      <c r="B210" s="6">
        <v>7049011</v>
      </c>
      <c r="C210" s="5" t="s">
        <v>11</v>
      </c>
      <c r="D210" s="111">
        <v>1225800</v>
      </c>
      <c r="E210" s="16" t="s">
        <v>12</v>
      </c>
      <c r="F210" s="9">
        <v>1225800</v>
      </c>
      <c r="G210" s="10">
        <v>18387000</v>
      </c>
      <c r="H210" s="9">
        <v>0</v>
      </c>
      <c r="I210" s="10">
        <v>0</v>
      </c>
      <c r="J210" s="11"/>
    </row>
    <row r="211" spans="1:10" ht="21">
      <c r="A211" s="5">
        <v>2</v>
      </c>
      <c r="B211" s="19">
        <v>4407</v>
      </c>
      <c r="C211" s="5" t="s">
        <v>15</v>
      </c>
      <c r="D211" s="152">
        <v>2874.562</v>
      </c>
      <c r="E211" s="16" t="s">
        <v>16</v>
      </c>
      <c r="F211" s="9">
        <v>2874562</v>
      </c>
      <c r="G211" s="10">
        <v>15724898.91</v>
      </c>
      <c r="H211" s="22">
        <v>314491.30000000005</v>
      </c>
      <c r="I211" s="22">
        <v>1122755.7899999998</v>
      </c>
      <c r="J211" s="11"/>
    </row>
    <row r="212" spans="1:10" ht="21">
      <c r="A212" s="5">
        <v>3</v>
      </c>
      <c r="B212" s="6">
        <v>44029090</v>
      </c>
      <c r="C212" s="5" t="s">
        <v>142</v>
      </c>
      <c r="D212" s="111">
        <v>2232420</v>
      </c>
      <c r="E212" s="16" t="s">
        <v>12</v>
      </c>
      <c r="F212" s="9">
        <v>2232420</v>
      </c>
      <c r="G212" s="10">
        <v>14355930</v>
      </c>
      <c r="H212" s="9">
        <v>0</v>
      </c>
      <c r="I212" s="10">
        <v>1004901</v>
      </c>
      <c r="J212" s="11"/>
    </row>
    <row r="213" spans="1:10" ht="21">
      <c r="A213" s="5">
        <v>4</v>
      </c>
      <c r="B213" s="6">
        <v>7141011</v>
      </c>
      <c r="C213" s="5" t="s">
        <v>255</v>
      </c>
      <c r="D213" s="111">
        <v>700000</v>
      </c>
      <c r="E213" s="16" t="s">
        <v>12</v>
      </c>
      <c r="F213" s="22">
        <v>700000</v>
      </c>
      <c r="G213" s="10">
        <v>4900000</v>
      </c>
      <c r="H213" s="11">
        <v>0</v>
      </c>
      <c r="I213" s="22">
        <v>0</v>
      </c>
      <c r="J213" s="11"/>
    </row>
    <row r="214" spans="1:10" ht="21">
      <c r="A214" s="5">
        <v>5</v>
      </c>
      <c r="B214" s="18">
        <v>8013100</v>
      </c>
      <c r="C214" s="5" t="s">
        <v>374</v>
      </c>
      <c r="D214" s="111">
        <v>90000</v>
      </c>
      <c r="E214" s="16" t="s">
        <v>12</v>
      </c>
      <c r="F214" s="9">
        <v>90000</v>
      </c>
      <c r="G214" s="10">
        <v>3690000</v>
      </c>
      <c r="H214" s="9">
        <v>0</v>
      </c>
      <c r="I214" s="10">
        <v>0</v>
      </c>
      <c r="J214" s="11"/>
    </row>
    <row r="215" spans="1:10" ht="21">
      <c r="A215" s="5">
        <v>6</v>
      </c>
      <c r="B215" s="6">
        <v>8039000</v>
      </c>
      <c r="C215" s="5" t="s">
        <v>17</v>
      </c>
      <c r="D215" s="111">
        <v>491500</v>
      </c>
      <c r="E215" s="16" t="s">
        <v>12</v>
      </c>
      <c r="F215" s="9">
        <v>491500</v>
      </c>
      <c r="G215" s="10">
        <v>3440500</v>
      </c>
      <c r="H215" s="9">
        <v>0</v>
      </c>
      <c r="I215" s="22">
        <v>0</v>
      </c>
      <c r="J215" s="11"/>
    </row>
    <row r="216" spans="1:10" ht="21">
      <c r="A216" s="5">
        <v>7</v>
      </c>
      <c r="B216" s="19">
        <v>8504</v>
      </c>
      <c r="C216" s="5" t="s">
        <v>375</v>
      </c>
      <c r="D216" s="113">
        <v>1262076</v>
      </c>
      <c r="E216" s="16" t="s">
        <v>19</v>
      </c>
      <c r="F216" s="10">
        <v>3479</v>
      </c>
      <c r="G216" s="9">
        <v>2065650.6099999999</v>
      </c>
      <c r="H216" s="10">
        <v>135645.87</v>
      </c>
      <c r="I216" s="22">
        <v>154089.46000000002</v>
      </c>
      <c r="J216" s="11"/>
    </row>
    <row r="217" spans="1:10" ht="21">
      <c r="A217" s="5">
        <v>8</v>
      </c>
      <c r="B217" s="6">
        <v>21011210</v>
      </c>
      <c r="C217" s="5" t="s">
        <v>188</v>
      </c>
      <c r="D217" s="113">
        <v>1260</v>
      </c>
      <c r="E217" s="16" t="s">
        <v>24</v>
      </c>
      <c r="F217" s="9">
        <v>18888</v>
      </c>
      <c r="G217" s="10">
        <v>1766949</v>
      </c>
      <c r="H217" s="9">
        <v>0</v>
      </c>
      <c r="I217" s="10">
        <v>123686.00000000001</v>
      </c>
      <c r="J217" s="11"/>
    </row>
    <row r="218" spans="1:10" ht="21">
      <c r="A218" s="5">
        <v>9</v>
      </c>
      <c r="B218" s="18">
        <v>90330010</v>
      </c>
      <c r="C218" s="5" t="s">
        <v>376</v>
      </c>
      <c r="D218" s="113">
        <v>1</v>
      </c>
      <c r="E218" s="16" t="s">
        <v>64</v>
      </c>
      <c r="F218" s="9">
        <v>8000</v>
      </c>
      <c r="G218" s="10">
        <v>1665000</v>
      </c>
      <c r="H218" s="9">
        <v>0</v>
      </c>
      <c r="I218" s="10">
        <v>0</v>
      </c>
      <c r="J218" s="11" t="s">
        <v>22</v>
      </c>
    </row>
    <row r="219" spans="1:10" ht="21">
      <c r="A219" s="5">
        <v>10</v>
      </c>
      <c r="B219" s="5">
        <v>620000</v>
      </c>
      <c r="C219" s="5" t="s">
        <v>27</v>
      </c>
      <c r="D219" s="111">
        <v>207876</v>
      </c>
      <c r="E219" s="16" t="s">
        <v>19</v>
      </c>
      <c r="F219" s="10">
        <v>14286</v>
      </c>
      <c r="G219" s="10">
        <v>1295336.2500000002</v>
      </c>
      <c r="H219" s="10">
        <v>162797.22</v>
      </c>
      <c r="I219" s="22">
        <v>102069.37</v>
      </c>
      <c r="J219" s="11"/>
    </row>
    <row r="220" spans="1:10" ht="21">
      <c r="A220" s="5">
        <v>11</v>
      </c>
      <c r="B220" s="6">
        <v>7069000</v>
      </c>
      <c r="C220" s="5" t="s">
        <v>25</v>
      </c>
      <c r="D220" s="111">
        <v>71300</v>
      </c>
      <c r="E220" s="16" t="s">
        <v>12</v>
      </c>
      <c r="F220" s="22">
        <v>71300</v>
      </c>
      <c r="G220" s="10">
        <v>1069500</v>
      </c>
      <c r="H220" s="10">
        <v>0</v>
      </c>
      <c r="I220" s="10">
        <v>0</v>
      </c>
      <c r="J220" s="11"/>
    </row>
    <row r="221" spans="1:10" ht="21">
      <c r="A221" s="5">
        <v>12</v>
      </c>
      <c r="B221" s="19">
        <v>1211</v>
      </c>
      <c r="C221" s="5" t="s">
        <v>35</v>
      </c>
      <c r="D221" s="234">
        <v>155500</v>
      </c>
      <c r="E221" s="16" t="s">
        <v>12</v>
      </c>
      <c r="F221" s="10">
        <v>155500</v>
      </c>
      <c r="G221" s="10">
        <v>1017869</v>
      </c>
      <c r="H221" s="22">
        <v>35449</v>
      </c>
      <c r="I221" s="22">
        <v>0</v>
      </c>
      <c r="J221" s="11"/>
    </row>
    <row r="222" spans="1:10" ht="21">
      <c r="A222" s="5">
        <v>13</v>
      </c>
      <c r="B222" s="5">
        <v>1301</v>
      </c>
      <c r="C222" s="5" t="s">
        <v>28</v>
      </c>
      <c r="D222" s="111">
        <v>37800</v>
      </c>
      <c r="E222" s="16" t="s">
        <v>12</v>
      </c>
      <c r="F222" s="10">
        <v>37800</v>
      </c>
      <c r="G222" s="22">
        <v>569884</v>
      </c>
      <c r="H222" s="10">
        <v>6920</v>
      </c>
      <c r="I222" s="10">
        <v>0</v>
      </c>
      <c r="J222" s="11"/>
    </row>
    <row r="223" spans="1:10" ht="21">
      <c r="A223" s="5">
        <v>14</v>
      </c>
      <c r="B223" s="13">
        <v>82057000</v>
      </c>
      <c r="C223" s="5" t="s">
        <v>377</v>
      </c>
      <c r="D223" s="113">
        <v>1</v>
      </c>
      <c r="E223" s="16" t="s">
        <v>19</v>
      </c>
      <c r="F223" s="9">
        <v>7000</v>
      </c>
      <c r="G223" s="10">
        <v>499500</v>
      </c>
      <c r="H223" s="22">
        <v>0</v>
      </c>
      <c r="I223" s="10">
        <v>0</v>
      </c>
      <c r="J223" s="11" t="s">
        <v>22</v>
      </c>
    </row>
    <row r="224" spans="1:10" ht="21">
      <c r="A224" s="5">
        <v>15</v>
      </c>
      <c r="B224" s="19">
        <v>3923</v>
      </c>
      <c r="C224" s="5" t="s">
        <v>34</v>
      </c>
      <c r="D224" s="113">
        <v>8244</v>
      </c>
      <c r="E224" s="16" t="s">
        <v>19</v>
      </c>
      <c r="F224" s="10">
        <v>6348</v>
      </c>
      <c r="G224" s="9">
        <v>368066.78</v>
      </c>
      <c r="H224" s="10">
        <v>16432.69</v>
      </c>
      <c r="I224" s="9">
        <v>12653.18</v>
      </c>
      <c r="J224" s="11"/>
    </row>
    <row r="225" spans="1:10" ht="21">
      <c r="A225" s="5">
        <v>16</v>
      </c>
      <c r="B225" s="6">
        <v>7141019</v>
      </c>
      <c r="C225" s="5" t="s">
        <v>378</v>
      </c>
      <c r="D225" s="111">
        <v>250000</v>
      </c>
      <c r="E225" s="16" t="s">
        <v>12</v>
      </c>
      <c r="F225" s="9">
        <v>250000</v>
      </c>
      <c r="G225" s="10">
        <v>359570</v>
      </c>
      <c r="H225" s="9">
        <v>0</v>
      </c>
      <c r="I225" s="10">
        <v>0</v>
      </c>
      <c r="J225" s="11"/>
    </row>
    <row r="226" spans="1:10" ht="21">
      <c r="A226" s="5">
        <v>17</v>
      </c>
      <c r="B226" s="18">
        <v>87032439</v>
      </c>
      <c r="C226" s="5" t="s">
        <v>379</v>
      </c>
      <c r="D226" s="113">
        <v>1</v>
      </c>
      <c r="E226" s="16" t="s">
        <v>19</v>
      </c>
      <c r="F226" s="9">
        <v>5000</v>
      </c>
      <c r="G226" s="10">
        <v>333000</v>
      </c>
      <c r="H226" s="10">
        <v>0</v>
      </c>
      <c r="I226" s="9">
        <v>0</v>
      </c>
      <c r="J226" s="11" t="s">
        <v>22</v>
      </c>
    </row>
    <row r="227" spans="1:10" ht="21">
      <c r="A227" s="5">
        <v>18</v>
      </c>
      <c r="B227" s="19">
        <v>56075090</v>
      </c>
      <c r="C227" s="5" t="s">
        <v>380</v>
      </c>
      <c r="D227" s="111">
        <v>10000</v>
      </c>
      <c r="E227" s="16" t="s">
        <v>381</v>
      </c>
      <c r="F227" s="9">
        <v>4000</v>
      </c>
      <c r="G227" s="10">
        <v>277500</v>
      </c>
      <c r="H227" s="10">
        <v>0</v>
      </c>
      <c r="I227" s="22">
        <v>0</v>
      </c>
      <c r="J227" s="11" t="s">
        <v>22</v>
      </c>
    </row>
    <row r="228" spans="1:10" ht="21">
      <c r="A228" s="5">
        <v>19</v>
      </c>
      <c r="B228" s="13">
        <v>44092900</v>
      </c>
      <c r="C228" s="5" t="s">
        <v>382</v>
      </c>
      <c r="D228" s="152">
        <v>30.268</v>
      </c>
      <c r="E228" s="16" t="s">
        <v>16</v>
      </c>
      <c r="F228" s="9">
        <v>30268</v>
      </c>
      <c r="G228" s="10">
        <v>244630</v>
      </c>
      <c r="H228" s="9">
        <v>12230.7</v>
      </c>
      <c r="I228" s="10">
        <v>17980.21</v>
      </c>
      <c r="J228" s="11"/>
    </row>
    <row r="229" spans="1:10" ht="21">
      <c r="A229" s="5">
        <v>20</v>
      </c>
      <c r="B229" s="19" t="s">
        <v>38</v>
      </c>
      <c r="C229" s="5"/>
      <c r="D229" s="7">
        <v>628943</v>
      </c>
      <c r="E229" s="16" t="s">
        <v>38</v>
      </c>
      <c r="F229" s="10">
        <v>308660.43</v>
      </c>
      <c r="G229" s="10">
        <v>2204854.88</v>
      </c>
      <c r="H229" s="11">
        <v>142723.21999999997</v>
      </c>
      <c r="I229" s="11">
        <v>111252.99</v>
      </c>
      <c r="J229" s="11"/>
    </row>
    <row r="230" spans="1:10" ht="21">
      <c r="A230" s="405" t="s">
        <v>40</v>
      </c>
      <c r="B230" s="405"/>
      <c r="C230" s="405"/>
      <c r="D230" s="405"/>
      <c r="E230" s="405"/>
      <c r="F230" s="23">
        <f>SUM(F210:F229)</f>
        <v>8534811.43</v>
      </c>
      <c r="G230" s="23">
        <f>SUM(G210:G229)</f>
        <v>74235639.42999999</v>
      </c>
      <c r="H230" s="23">
        <f>SUM(H210:H229)</f>
        <v>826689.9999999999</v>
      </c>
      <c r="I230" s="23">
        <f>SUM(I210:I229)</f>
        <v>2649388.0000000005</v>
      </c>
      <c r="J230" s="24"/>
    </row>
    <row r="231" spans="1:10" ht="21">
      <c r="A231" s="25" t="s">
        <v>191</v>
      </c>
      <c r="B231" s="26"/>
      <c r="C231" s="26"/>
      <c r="D231" s="27"/>
      <c r="E231" s="28"/>
      <c r="F231" s="29"/>
      <c r="G231" s="27"/>
      <c r="H231" s="29"/>
      <c r="I231" s="29"/>
      <c r="J231" s="29"/>
    </row>
    <row r="232" spans="1:10" ht="21">
      <c r="A232" s="31"/>
      <c r="B232" s="26"/>
      <c r="C232" s="26"/>
      <c r="D232" s="27"/>
      <c r="E232" s="32"/>
      <c r="F232" s="29"/>
      <c r="G232" s="27"/>
      <c r="H232" s="29"/>
      <c r="I232" s="29"/>
      <c r="J232" s="29"/>
    </row>
    <row r="233" spans="1:10" ht="21">
      <c r="A233" s="31"/>
      <c r="B233" s="26"/>
      <c r="C233" s="26"/>
      <c r="D233" s="27"/>
      <c r="E233" s="32"/>
      <c r="F233" s="29"/>
      <c r="G233" s="27"/>
      <c r="H233" s="29"/>
      <c r="I233" s="29"/>
      <c r="J233" s="29"/>
    </row>
    <row r="236" spans="1:10" ht="21">
      <c r="A236" s="404" t="s">
        <v>0</v>
      </c>
      <c r="B236" s="404"/>
      <c r="C236" s="404"/>
      <c r="D236" s="404"/>
      <c r="E236" s="404"/>
      <c r="F236" s="404"/>
      <c r="G236" s="404"/>
      <c r="H236" s="404"/>
      <c r="I236" s="404"/>
      <c r="J236" s="404"/>
    </row>
    <row r="237" spans="1:10" ht="21">
      <c r="A237" s="404" t="s">
        <v>408</v>
      </c>
      <c r="B237" s="404"/>
      <c r="C237" s="404"/>
      <c r="D237" s="404"/>
      <c r="E237" s="404"/>
      <c r="F237" s="404"/>
      <c r="G237" s="404"/>
      <c r="H237" s="404"/>
      <c r="I237" s="404"/>
      <c r="J237" s="404"/>
    </row>
    <row r="238" spans="1:10" ht="21">
      <c r="A238" s="1" t="s">
        <v>2</v>
      </c>
      <c r="B238" s="1" t="s">
        <v>3</v>
      </c>
      <c r="C238" s="1" t="s">
        <v>4</v>
      </c>
      <c r="D238" s="405" t="s">
        <v>5</v>
      </c>
      <c r="E238" s="405"/>
      <c r="F238" s="3" t="s">
        <v>6</v>
      </c>
      <c r="G238" s="3" t="s">
        <v>7</v>
      </c>
      <c r="H238" s="3" t="s">
        <v>8</v>
      </c>
      <c r="I238" s="3" t="s">
        <v>9</v>
      </c>
      <c r="J238" s="4" t="s">
        <v>10</v>
      </c>
    </row>
    <row r="239" spans="1:10" ht="21">
      <c r="A239" s="5">
        <v>1</v>
      </c>
      <c r="B239" s="6">
        <v>7049011</v>
      </c>
      <c r="C239" s="5" t="s">
        <v>11</v>
      </c>
      <c r="D239" s="7">
        <v>4023800</v>
      </c>
      <c r="E239" s="16" t="s">
        <v>12</v>
      </c>
      <c r="F239" s="9">
        <v>4023800</v>
      </c>
      <c r="G239" s="10">
        <v>60357000</v>
      </c>
      <c r="H239" s="9">
        <v>0</v>
      </c>
      <c r="I239" s="9">
        <v>0</v>
      </c>
      <c r="J239" s="11"/>
    </row>
    <row r="240" spans="1:10" ht="21">
      <c r="A240" s="5">
        <v>2</v>
      </c>
      <c r="B240" s="19">
        <v>4407</v>
      </c>
      <c r="C240" s="5" t="s">
        <v>15</v>
      </c>
      <c r="D240" s="15">
        <v>3456.72</v>
      </c>
      <c r="E240" s="16" t="s">
        <v>16</v>
      </c>
      <c r="F240" s="10">
        <v>3456720</v>
      </c>
      <c r="G240" s="9">
        <v>19439635</v>
      </c>
      <c r="H240" s="10">
        <v>259813.11</v>
      </c>
      <c r="I240" s="9">
        <v>1378957.9500000004</v>
      </c>
      <c r="J240" s="11"/>
    </row>
    <row r="241" spans="1:10" ht="21">
      <c r="A241" s="5">
        <v>3</v>
      </c>
      <c r="B241" s="6">
        <v>44029090</v>
      </c>
      <c r="C241" s="5" t="s">
        <v>142</v>
      </c>
      <c r="D241" s="7">
        <v>1836470</v>
      </c>
      <c r="E241" s="16" t="s">
        <v>12</v>
      </c>
      <c r="F241" s="9">
        <v>1836470</v>
      </c>
      <c r="G241" s="10">
        <v>11842555</v>
      </c>
      <c r="H241" s="9">
        <v>0</v>
      </c>
      <c r="I241" s="10">
        <v>828973</v>
      </c>
      <c r="J241" s="11"/>
    </row>
    <row r="242" spans="1:10" ht="21">
      <c r="A242" s="5">
        <v>4</v>
      </c>
      <c r="B242" s="19">
        <v>2101</v>
      </c>
      <c r="C242" s="5" t="s">
        <v>409</v>
      </c>
      <c r="D242" s="20">
        <v>5546</v>
      </c>
      <c r="E242" s="16" t="s">
        <v>24</v>
      </c>
      <c r="F242" s="10">
        <v>64544</v>
      </c>
      <c r="G242" s="9">
        <v>8106721</v>
      </c>
      <c r="H242" s="10">
        <v>0</v>
      </c>
      <c r="I242" s="9">
        <v>567468</v>
      </c>
      <c r="J242" s="11"/>
    </row>
    <row r="243" spans="1:10" ht="21">
      <c r="A243" s="5">
        <v>5</v>
      </c>
      <c r="B243" s="5" t="s">
        <v>26</v>
      </c>
      <c r="C243" s="5" t="s">
        <v>27</v>
      </c>
      <c r="D243" s="7">
        <v>1521170</v>
      </c>
      <c r="E243" s="16" t="s">
        <v>19</v>
      </c>
      <c r="F243" s="10">
        <v>96420</v>
      </c>
      <c r="G243" s="11">
        <v>7830350.7700000005</v>
      </c>
      <c r="H243" s="22">
        <v>52527.97</v>
      </c>
      <c r="I243" s="11">
        <v>551801.62</v>
      </c>
      <c r="J243" s="11"/>
    </row>
    <row r="244" spans="1:10" ht="21">
      <c r="A244" s="5">
        <v>6</v>
      </c>
      <c r="B244" s="19">
        <v>87032351</v>
      </c>
      <c r="C244" s="5" t="s">
        <v>410</v>
      </c>
      <c r="D244" s="20">
        <v>15</v>
      </c>
      <c r="E244" s="16" t="s">
        <v>21</v>
      </c>
      <c r="F244" s="9">
        <v>16830</v>
      </c>
      <c r="G244" s="10">
        <v>7318251</v>
      </c>
      <c r="H244" s="9">
        <v>0</v>
      </c>
      <c r="I244" s="10">
        <v>0</v>
      </c>
      <c r="J244" s="11" t="s">
        <v>22</v>
      </c>
    </row>
    <row r="245" spans="1:10" ht="21">
      <c r="A245" s="5">
        <v>7</v>
      </c>
      <c r="B245" s="6">
        <v>7069000</v>
      </c>
      <c r="C245" s="5" t="s">
        <v>25</v>
      </c>
      <c r="D245" s="7">
        <v>444100</v>
      </c>
      <c r="E245" s="16" t="s">
        <v>12</v>
      </c>
      <c r="F245" s="9">
        <v>444100</v>
      </c>
      <c r="G245" s="10">
        <v>6661500</v>
      </c>
      <c r="H245" s="9">
        <v>0</v>
      </c>
      <c r="I245" s="10">
        <v>0</v>
      </c>
      <c r="J245" s="11"/>
    </row>
    <row r="246" spans="1:10" ht="21">
      <c r="A246" s="5">
        <v>8</v>
      </c>
      <c r="B246" s="6">
        <v>9012110</v>
      </c>
      <c r="C246" s="5" t="s">
        <v>144</v>
      </c>
      <c r="D246" s="20">
        <v>933</v>
      </c>
      <c r="E246" s="16" t="s">
        <v>24</v>
      </c>
      <c r="F246" s="9">
        <v>27990</v>
      </c>
      <c r="G246" s="10">
        <v>5677401</v>
      </c>
      <c r="H246" s="10">
        <v>0</v>
      </c>
      <c r="I246" s="9">
        <v>397418</v>
      </c>
      <c r="J246" s="11"/>
    </row>
    <row r="247" spans="1:10" ht="21">
      <c r="A247" s="5">
        <v>9</v>
      </c>
      <c r="B247" s="6">
        <v>8039000</v>
      </c>
      <c r="C247" s="5" t="s">
        <v>17</v>
      </c>
      <c r="D247" s="7">
        <v>670000</v>
      </c>
      <c r="E247" s="16" t="s">
        <v>12</v>
      </c>
      <c r="F247" s="9">
        <v>670000</v>
      </c>
      <c r="G247" s="10">
        <v>4690000</v>
      </c>
      <c r="H247" s="10">
        <v>0</v>
      </c>
      <c r="I247" s="9">
        <v>0</v>
      </c>
      <c r="J247" s="11"/>
    </row>
    <row r="248" spans="1:10" ht="21">
      <c r="A248" s="5">
        <v>10</v>
      </c>
      <c r="B248" s="5">
        <v>44123100</v>
      </c>
      <c r="C248" s="5" t="s">
        <v>296</v>
      </c>
      <c r="D248" s="15">
        <v>665</v>
      </c>
      <c r="E248" s="16" t="s">
        <v>16</v>
      </c>
      <c r="F248" s="22">
        <v>665000</v>
      </c>
      <c r="G248" s="10">
        <v>4301304</v>
      </c>
      <c r="H248" s="10">
        <v>91158</v>
      </c>
      <c r="I248" s="10">
        <v>307471</v>
      </c>
      <c r="J248" s="11"/>
    </row>
    <row r="249" spans="1:10" ht="21">
      <c r="A249" s="5">
        <v>11</v>
      </c>
      <c r="B249" s="238">
        <v>8504</v>
      </c>
      <c r="C249" s="5" t="s">
        <v>411</v>
      </c>
      <c r="D249" s="20">
        <v>1280928</v>
      </c>
      <c r="E249" s="16" t="s">
        <v>19</v>
      </c>
      <c r="F249" s="10">
        <v>11053</v>
      </c>
      <c r="G249" s="10">
        <v>2721169.1799999997</v>
      </c>
      <c r="H249" s="22">
        <v>57565.03000000001</v>
      </c>
      <c r="I249" s="10">
        <v>194511.05</v>
      </c>
      <c r="J249" s="11"/>
    </row>
    <row r="250" spans="1:10" ht="21">
      <c r="A250" s="5">
        <v>12</v>
      </c>
      <c r="B250" s="19">
        <v>87021050</v>
      </c>
      <c r="C250" s="5" t="s">
        <v>412</v>
      </c>
      <c r="D250" s="20">
        <v>3</v>
      </c>
      <c r="E250" s="16" t="s">
        <v>21</v>
      </c>
      <c r="F250" s="9">
        <v>6000</v>
      </c>
      <c r="G250" s="10">
        <v>2719011</v>
      </c>
      <c r="H250" s="227">
        <v>0</v>
      </c>
      <c r="I250" s="10">
        <v>0</v>
      </c>
      <c r="J250" s="11" t="s">
        <v>22</v>
      </c>
    </row>
    <row r="251" spans="1:10" ht="21">
      <c r="A251" s="5">
        <v>13</v>
      </c>
      <c r="B251" s="238">
        <v>3923</v>
      </c>
      <c r="C251" s="5" t="s">
        <v>34</v>
      </c>
      <c r="D251" s="20">
        <v>72834</v>
      </c>
      <c r="E251" s="16" t="s">
        <v>19</v>
      </c>
      <c r="F251" s="10">
        <v>40953</v>
      </c>
      <c r="G251" s="9">
        <v>2153128.86</v>
      </c>
      <c r="H251" s="10">
        <v>139213.21999999994</v>
      </c>
      <c r="I251" s="10">
        <v>108155.43000000002</v>
      </c>
      <c r="J251" s="11"/>
    </row>
    <row r="252" spans="1:10" ht="21">
      <c r="A252" s="5">
        <v>14</v>
      </c>
      <c r="B252" s="5">
        <v>12024100</v>
      </c>
      <c r="C252" s="5" t="s">
        <v>14</v>
      </c>
      <c r="D252" s="7">
        <v>102200</v>
      </c>
      <c r="E252" s="16" t="s">
        <v>12</v>
      </c>
      <c r="F252" s="9">
        <v>102200</v>
      </c>
      <c r="G252" s="10">
        <v>2044000</v>
      </c>
      <c r="H252" s="10">
        <v>0</v>
      </c>
      <c r="I252" s="10">
        <v>0</v>
      </c>
      <c r="J252" s="11"/>
    </row>
    <row r="253" spans="1:10" ht="21">
      <c r="A253" s="5">
        <v>15</v>
      </c>
      <c r="B253" s="5">
        <v>87019010</v>
      </c>
      <c r="C253" s="5" t="s">
        <v>232</v>
      </c>
      <c r="D253" s="20">
        <v>1</v>
      </c>
      <c r="E253" s="16" t="s">
        <v>21</v>
      </c>
      <c r="F253" s="9">
        <v>19400</v>
      </c>
      <c r="G253" s="10">
        <v>1998000</v>
      </c>
      <c r="H253" s="10">
        <v>0</v>
      </c>
      <c r="I253" s="9">
        <v>0</v>
      </c>
      <c r="J253" s="11" t="s">
        <v>33</v>
      </c>
    </row>
    <row r="254" spans="1:10" ht="21">
      <c r="A254" s="5">
        <v>16</v>
      </c>
      <c r="B254" s="5">
        <v>44092900</v>
      </c>
      <c r="C254" s="5" t="s">
        <v>413</v>
      </c>
      <c r="D254" s="239">
        <v>166.538</v>
      </c>
      <c r="E254" s="16" t="s">
        <v>16</v>
      </c>
      <c r="F254" s="9">
        <v>166538</v>
      </c>
      <c r="G254" s="10">
        <v>1431603</v>
      </c>
      <c r="H254" s="9">
        <v>71579.89</v>
      </c>
      <c r="I254" s="10">
        <v>105223.04999999999</v>
      </c>
      <c r="J254" s="11"/>
    </row>
    <row r="255" spans="1:10" ht="21">
      <c r="A255" s="5">
        <v>17</v>
      </c>
      <c r="B255" s="6">
        <v>8013100</v>
      </c>
      <c r="C255" s="5" t="s">
        <v>374</v>
      </c>
      <c r="D255" s="7">
        <v>30000</v>
      </c>
      <c r="E255" s="16" t="s">
        <v>12</v>
      </c>
      <c r="F255" s="9">
        <v>30000</v>
      </c>
      <c r="G255" s="10">
        <v>1230000</v>
      </c>
      <c r="H255" s="9">
        <v>0</v>
      </c>
      <c r="I255" s="10">
        <v>0</v>
      </c>
      <c r="J255" s="11"/>
    </row>
    <row r="256" spans="1:10" ht="21">
      <c r="A256" s="5">
        <v>18</v>
      </c>
      <c r="B256" s="6">
        <v>91021900</v>
      </c>
      <c r="C256" s="5" t="s">
        <v>30</v>
      </c>
      <c r="D256" s="20">
        <v>305152</v>
      </c>
      <c r="E256" s="16" t="s">
        <v>31</v>
      </c>
      <c r="F256" s="9">
        <v>15661</v>
      </c>
      <c r="G256" s="10">
        <v>1064074.0199999998</v>
      </c>
      <c r="H256" s="9">
        <v>53187.64</v>
      </c>
      <c r="I256" s="10">
        <v>78193.15000000001</v>
      </c>
      <c r="J256" s="11"/>
    </row>
    <row r="257" spans="1:10" ht="21">
      <c r="A257" s="5">
        <v>19</v>
      </c>
      <c r="B257" s="6">
        <v>54076900</v>
      </c>
      <c r="C257" s="5" t="s">
        <v>320</v>
      </c>
      <c r="D257" s="7">
        <v>151971</v>
      </c>
      <c r="E257" s="16" t="s">
        <v>321</v>
      </c>
      <c r="F257" s="9">
        <v>9157</v>
      </c>
      <c r="G257" s="10">
        <v>1041237.95</v>
      </c>
      <c r="H257" s="9">
        <v>0</v>
      </c>
      <c r="I257" s="10">
        <v>72886.68</v>
      </c>
      <c r="J257" s="11"/>
    </row>
    <row r="258" spans="1:10" ht="21">
      <c r="A258" s="5">
        <v>20</v>
      </c>
      <c r="B258" s="19" t="s">
        <v>38</v>
      </c>
      <c r="C258" s="5" t="s">
        <v>39</v>
      </c>
      <c r="D258" s="7">
        <v>1792692</v>
      </c>
      <c r="E258" s="16" t="s">
        <v>38</v>
      </c>
      <c r="F258" s="10">
        <v>713692.47</v>
      </c>
      <c r="G258" s="10">
        <v>9635081.600000005</v>
      </c>
      <c r="H258" s="10">
        <v>616694.1400000001</v>
      </c>
      <c r="I258" s="11">
        <v>553688.0700000003</v>
      </c>
      <c r="J258" s="11"/>
    </row>
    <row r="259" spans="1:10" ht="21">
      <c r="A259" s="405" t="s">
        <v>40</v>
      </c>
      <c r="B259" s="405"/>
      <c r="C259" s="405"/>
      <c r="D259" s="405"/>
      <c r="E259" s="405"/>
      <c r="F259" s="23">
        <f>SUM(F239:F258)</f>
        <v>12416528.47</v>
      </c>
      <c r="G259" s="23">
        <f>SUM(G239:G258)</f>
        <v>162262023.38</v>
      </c>
      <c r="H259" s="23">
        <f>SUM(H239:H258)</f>
        <v>1341739</v>
      </c>
      <c r="I259" s="23">
        <f>SUM(I239:I258)</f>
        <v>5144747</v>
      </c>
      <c r="J259" s="24"/>
    </row>
    <row r="260" spans="1:10" ht="21">
      <c r="A260" s="25" t="s">
        <v>349</v>
      </c>
      <c r="B260" s="26"/>
      <c r="C260" s="26"/>
      <c r="D260" s="27"/>
      <c r="E260" s="28"/>
      <c r="F260" s="29"/>
      <c r="G260" s="27"/>
      <c r="H260" s="29"/>
      <c r="I260" s="29"/>
      <c r="J260" s="29"/>
    </row>
    <row r="261" spans="1:10" ht="21">
      <c r="A261" s="31" t="s">
        <v>350</v>
      </c>
      <c r="B261" s="26"/>
      <c r="C261" s="26"/>
      <c r="D261" s="27"/>
      <c r="E261" s="32"/>
      <c r="F261" s="29"/>
      <c r="G261" s="27"/>
      <c r="H261" s="29"/>
      <c r="I261" s="29"/>
      <c r="J261" s="29"/>
    </row>
    <row r="262" spans="1:10" ht="21">
      <c r="A262" s="31"/>
      <c r="B262" s="26"/>
      <c r="C262" s="26"/>
      <c r="D262" s="27"/>
      <c r="E262" s="32"/>
      <c r="F262" s="29"/>
      <c r="G262" s="27"/>
      <c r="H262" s="29"/>
      <c r="I262" s="29"/>
      <c r="J262" s="29"/>
    </row>
    <row r="265" spans="1:10" ht="21">
      <c r="A265" s="404" t="s">
        <v>0</v>
      </c>
      <c r="B265" s="404"/>
      <c r="C265" s="404"/>
      <c r="D265" s="404"/>
      <c r="E265" s="404"/>
      <c r="F265" s="404"/>
      <c r="G265" s="404"/>
      <c r="H265" s="404"/>
      <c r="I265" s="404"/>
      <c r="J265" s="404"/>
    </row>
    <row r="266" spans="1:10" ht="21">
      <c r="A266" s="404" t="s">
        <v>414</v>
      </c>
      <c r="B266" s="404"/>
      <c r="C266" s="404"/>
      <c r="D266" s="404"/>
      <c r="E266" s="404"/>
      <c r="F266" s="404"/>
      <c r="G266" s="404"/>
      <c r="H266" s="404"/>
      <c r="I266" s="404"/>
      <c r="J266" s="404"/>
    </row>
    <row r="267" spans="1:10" ht="21">
      <c r="A267" s="1" t="s">
        <v>2</v>
      </c>
      <c r="B267" s="1" t="s">
        <v>3</v>
      </c>
      <c r="C267" s="1" t="s">
        <v>4</v>
      </c>
      <c r="D267" s="405" t="s">
        <v>5</v>
      </c>
      <c r="E267" s="405"/>
      <c r="F267" s="3" t="s">
        <v>6</v>
      </c>
      <c r="G267" s="3" t="s">
        <v>7</v>
      </c>
      <c r="H267" s="3" t="s">
        <v>8</v>
      </c>
      <c r="I267" s="3" t="s">
        <v>9</v>
      </c>
      <c r="J267" s="3" t="s">
        <v>10</v>
      </c>
    </row>
    <row r="268" spans="1:10" ht="21">
      <c r="A268" s="5">
        <v>1</v>
      </c>
      <c r="B268" s="6">
        <v>7049011</v>
      </c>
      <c r="C268" s="5" t="s">
        <v>11</v>
      </c>
      <c r="D268" s="111">
        <v>4879200</v>
      </c>
      <c r="E268" s="16" t="s">
        <v>12</v>
      </c>
      <c r="F268" s="9">
        <v>4879200</v>
      </c>
      <c r="G268" s="10">
        <v>73188000</v>
      </c>
      <c r="H268" s="9">
        <v>0</v>
      </c>
      <c r="I268" s="10">
        <v>0</v>
      </c>
      <c r="J268" s="11"/>
    </row>
    <row r="269" spans="1:10" ht="21">
      <c r="A269" s="5">
        <v>2</v>
      </c>
      <c r="B269" s="6">
        <v>12024100</v>
      </c>
      <c r="C269" s="5" t="s">
        <v>140</v>
      </c>
      <c r="D269" s="111">
        <v>1462600</v>
      </c>
      <c r="E269" s="16" t="s">
        <v>12</v>
      </c>
      <c r="F269" s="9">
        <v>1462600</v>
      </c>
      <c r="G269" s="10">
        <v>29252000</v>
      </c>
      <c r="H269" s="9">
        <v>0</v>
      </c>
      <c r="I269" s="10">
        <v>0</v>
      </c>
      <c r="J269" s="11"/>
    </row>
    <row r="270" spans="1:10" ht="21">
      <c r="A270" s="5">
        <v>3</v>
      </c>
      <c r="B270" s="112">
        <v>9012110</v>
      </c>
      <c r="C270" s="5" t="s">
        <v>144</v>
      </c>
      <c r="D270" s="240">
        <v>2936</v>
      </c>
      <c r="E270" s="16" t="s">
        <v>24</v>
      </c>
      <c r="F270" s="219">
        <v>88080</v>
      </c>
      <c r="G270" s="17">
        <v>15929812</v>
      </c>
      <c r="H270" s="17">
        <v>0</v>
      </c>
      <c r="I270" s="17">
        <v>1115084</v>
      </c>
      <c r="J270" s="11"/>
    </row>
    <row r="271" spans="1:10" ht="21">
      <c r="A271" s="5">
        <v>4</v>
      </c>
      <c r="B271" s="19">
        <v>4407</v>
      </c>
      <c r="C271" s="5" t="s">
        <v>15</v>
      </c>
      <c r="D271" s="152">
        <v>1694.509</v>
      </c>
      <c r="E271" s="16" t="s">
        <v>16</v>
      </c>
      <c r="F271" s="9">
        <v>1694509</v>
      </c>
      <c r="G271" s="10">
        <v>9636220</v>
      </c>
      <c r="H271" s="9">
        <v>103062.68000000002</v>
      </c>
      <c r="I271" s="22">
        <v>681750.26</v>
      </c>
      <c r="J271" s="11"/>
    </row>
    <row r="272" spans="1:10" ht="21">
      <c r="A272" s="5">
        <v>5</v>
      </c>
      <c r="B272" s="18">
        <v>8039000</v>
      </c>
      <c r="C272" s="5" t="s">
        <v>17</v>
      </c>
      <c r="D272" s="111">
        <v>1175900</v>
      </c>
      <c r="E272" s="16" t="s">
        <v>12</v>
      </c>
      <c r="F272" s="9">
        <v>1175900</v>
      </c>
      <c r="G272" s="10">
        <v>8231300</v>
      </c>
      <c r="H272" s="9">
        <v>0</v>
      </c>
      <c r="I272" s="10">
        <v>0</v>
      </c>
      <c r="J272" s="11"/>
    </row>
    <row r="273" spans="1:10" ht="21">
      <c r="A273" s="5">
        <v>6</v>
      </c>
      <c r="B273" s="19">
        <v>21011210</v>
      </c>
      <c r="C273" s="5" t="s">
        <v>258</v>
      </c>
      <c r="D273" s="113">
        <v>4704</v>
      </c>
      <c r="E273" s="16" t="s">
        <v>24</v>
      </c>
      <c r="F273" s="9">
        <v>51390</v>
      </c>
      <c r="G273" s="10">
        <v>6592406</v>
      </c>
      <c r="H273" s="9">
        <v>0</v>
      </c>
      <c r="I273" s="22">
        <v>461465.99999999994</v>
      </c>
      <c r="J273" s="11"/>
    </row>
    <row r="274" spans="1:10" ht="21">
      <c r="A274" s="5">
        <v>7</v>
      </c>
      <c r="B274" s="6">
        <v>7069000</v>
      </c>
      <c r="C274" s="5" t="s">
        <v>25</v>
      </c>
      <c r="D274" s="111">
        <v>430500</v>
      </c>
      <c r="E274" s="16" t="s">
        <v>12</v>
      </c>
      <c r="F274" s="9">
        <v>430500</v>
      </c>
      <c r="G274" s="10">
        <v>6457500</v>
      </c>
      <c r="H274" s="9">
        <v>0</v>
      </c>
      <c r="I274" s="10">
        <v>0</v>
      </c>
      <c r="J274" s="11"/>
    </row>
    <row r="275" spans="1:10" ht="21">
      <c r="A275" s="5">
        <v>8</v>
      </c>
      <c r="B275" s="6">
        <v>7142090</v>
      </c>
      <c r="C275" s="5" t="s">
        <v>13</v>
      </c>
      <c r="D275" s="111">
        <v>336600</v>
      </c>
      <c r="E275" s="16" t="s">
        <v>12</v>
      </c>
      <c r="F275" s="9">
        <v>336600</v>
      </c>
      <c r="G275" s="10">
        <v>5049000</v>
      </c>
      <c r="H275" s="9">
        <v>0</v>
      </c>
      <c r="I275" s="10">
        <v>0</v>
      </c>
      <c r="J275" s="11"/>
    </row>
    <row r="276" spans="1:10" ht="21">
      <c r="A276" s="5">
        <v>9</v>
      </c>
      <c r="B276" s="5" t="s">
        <v>26</v>
      </c>
      <c r="C276" s="5" t="s">
        <v>27</v>
      </c>
      <c r="D276" s="20">
        <v>1279332</v>
      </c>
      <c r="E276" s="16" t="s">
        <v>19</v>
      </c>
      <c r="F276" s="10">
        <v>81021</v>
      </c>
      <c r="G276" s="10">
        <v>5528928.52</v>
      </c>
      <c r="H276" s="10">
        <v>171422.93000000005</v>
      </c>
      <c r="I276" s="22">
        <v>399025.81000000006</v>
      </c>
      <c r="J276" s="11"/>
    </row>
    <row r="277" spans="1:10" ht="21">
      <c r="A277" s="5">
        <v>10</v>
      </c>
      <c r="B277" s="13">
        <v>8504</v>
      </c>
      <c r="C277" s="5" t="s">
        <v>415</v>
      </c>
      <c r="D277" s="113">
        <v>1973243</v>
      </c>
      <c r="E277" s="16" t="s">
        <v>19</v>
      </c>
      <c r="F277" s="10">
        <v>5410</v>
      </c>
      <c r="G277" s="9">
        <v>3448136.92</v>
      </c>
      <c r="H277" s="10">
        <v>26863.339999999993</v>
      </c>
      <c r="I277" s="9">
        <v>243250.78</v>
      </c>
      <c r="J277" s="11"/>
    </row>
    <row r="278" spans="1:10" ht="21">
      <c r="A278" s="5">
        <v>11</v>
      </c>
      <c r="B278" s="5">
        <v>8517</v>
      </c>
      <c r="C278" s="5" t="s">
        <v>416</v>
      </c>
      <c r="D278" s="113">
        <v>2888</v>
      </c>
      <c r="E278" s="16" t="s">
        <v>185</v>
      </c>
      <c r="F278" s="10">
        <v>536</v>
      </c>
      <c r="G278" s="10">
        <v>2115846.1100000003</v>
      </c>
      <c r="H278" s="10">
        <v>0</v>
      </c>
      <c r="I278" s="22">
        <v>148107.94</v>
      </c>
      <c r="J278" s="11"/>
    </row>
    <row r="279" spans="1:10" ht="21">
      <c r="A279" s="5">
        <v>12</v>
      </c>
      <c r="B279" s="19">
        <v>87021050</v>
      </c>
      <c r="C279" s="5" t="s">
        <v>417</v>
      </c>
      <c r="D279" s="113">
        <v>2</v>
      </c>
      <c r="E279" s="16" t="s">
        <v>21</v>
      </c>
      <c r="F279" s="9">
        <v>4000</v>
      </c>
      <c r="G279" s="10">
        <v>1810190</v>
      </c>
      <c r="H279" s="10">
        <v>0</v>
      </c>
      <c r="I279" s="22">
        <v>0</v>
      </c>
      <c r="J279" s="11" t="s">
        <v>22</v>
      </c>
    </row>
    <row r="280" spans="1:10" ht="21">
      <c r="A280" s="5">
        <v>13</v>
      </c>
      <c r="B280" s="5">
        <v>3923</v>
      </c>
      <c r="C280" s="5" t="s">
        <v>34</v>
      </c>
      <c r="D280" s="111">
        <v>128024</v>
      </c>
      <c r="E280" s="16" t="s">
        <v>19</v>
      </c>
      <c r="F280" s="10">
        <v>45155</v>
      </c>
      <c r="G280" s="9">
        <v>1960854.7100000002</v>
      </c>
      <c r="H280" s="10">
        <v>166987.65999999995</v>
      </c>
      <c r="I280" s="22">
        <v>131114.11</v>
      </c>
      <c r="J280" s="11"/>
    </row>
    <row r="281" spans="1:10" ht="21">
      <c r="A281" s="5">
        <v>14</v>
      </c>
      <c r="B281" s="13">
        <v>54076900</v>
      </c>
      <c r="C281" s="5" t="s">
        <v>320</v>
      </c>
      <c r="D281" s="111">
        <v>212761</v>
      </c>
      <c r="E281" s="16" t="s">
        <v>321</v>
      </c>
      <c r="F281" s="9">
        <v>13078</v>
      </c>
      <c r="G281" s="10">
        <v>1460028.4999999998</v>
      </c>
      <c r="H281" s="22">
        <v>7227.039999999999</v>
      </c>
      <c r="I281" s="10">
        <v>102707.90999999997</v>
      </c>
      <c r="J281" s="11"/>
    </row>
    <row r="282" spans="1:10" ht="21">
      <c r="A282" s="5">
        <v>15</v>
      </c>
      <c r="B282" s="5">
        <v>4402</v>
      </c>
      <c r="C282" s="5" t="s">
        <v>142</v>
      </c>
      <c r="D282" s="111">
        <v>221610</v>
      </c>
      <c r="E282" s="16" t="s">
        <v>12</v>
      </c>
      <c r="F282" s="10">
        <v>221610</v>
      </c>
      <c r="G282" s="22">
        <v>1424715</v>
      </c>
      <c r="H282" s="10">
        <v>0</v>
      </c>
      <c r="I282" s="10">
        <v>99727</v>
      </c>
      <c r="J282" s="11"/>
    </row>
    <row r="283" spans="1:10" ht="21">
      <c r="A283" s="5">
        <v>16</v>
      </c>
      <c r="B283" s="18">
        <v>91021900</v>
      </c>
      <c r="C283" s="5" t="s">
        <v>30</v>
      </c>
      <c r="D283" s="113">
        <v>256754</v>
      </c>
      <c r="E283" s="16" t="s">
        <v>31</v>
      </c>
      <c r="F283" s="9">
        <v>13266</v>
      </c>
      <c r="G283" s="10">
        <v>884900</v>
      </c>
      <c r="H283" s="10">
        <v>44231.740000000005</v>
      </c>
      <c r="I283" s="9">
        <v>64753.279999999984</v>
      </c>
      <c r="J283" s="11"/>
    </row>
    <row r="284" spans="1:10" ht="21">
      <c r="A284" s="5">
        <v>17</v>
      </c>
      <c r="B284" s="19">
        <v>87032351</v>
      </c>
      <c r="C284" s="5" t="s">
        <v>341</v>
      </c>
      <c r="D284" s="113">
        <v>2</v>
      </c>
      <c r="E284" s="16" t="s">
        <v>21</v>
      </c>
      <c r="F284" s="9">
        <v>3000</v>
      </c>
      <c r="G284" s="10">
        <v>865600</v>
      </c>
      <c r="H284" s="10">
        <v>0</v>
      </c>
      <c r="I284" s="22">
        <v>0</v>
      </c>
      <c r="J284" s="11" t="s">
        <v>22</v>
      </c>
    </row>
    <row r="285" spans="1:10" ht="21">
      <c r="A285" s="5">
        <v>18</v>
      </c>
      <c r="B285" s="13">
        <v>4202</v>
      </c>
      <c r="C285" s="5" t="s">
        <v>418</v>
      </c>
      <c r="D285" s="113">
        <v>110323</v>
      </c>
      <c r="E285" s="16" t="s">
        <v>419</v>
      </c>
      <c r="F285" s="10">
        <v>11646</v>
      </c>
      <c r="G285" s="9">
        <v>813755.63</v>
      </c>
      <c r="H285" s="10">
        <v>36273.280000000006</v>
      </c>
      <c r="I285" s="10">
        <v>59502.340000000004</v>
      </c>
      <c r="J285" s="11"/>
    </row>
    <row r="286" spans="1:10" ht="21">
      <c r="A286" s="5">
        <v>19</v>
      </c>
      <c r="B286" s="6">
        <v>47079000</v>
      </c>
      <c r="C286" s="5" t="s">
        <v>420</v>
      </c>
      <c r="D286" s="111">
        <v>261000</v>
      </c>
      <c r="E286" s="16" t="s">
        <v>12</v>
      </c>
      <c r="F286" s="9">
        <v>261000</v>
      </c>
      <c r="G286" s="10">
        <v>527000</v>
      </c>
      <c r="H286" s="9">
        <v>0</v>
      </c>
      <c r="I286" s="10">
        <v>36890</v>
      </c>
      <c r="J286" s="11"/>
    </row>
    <row r="287" spans="1:10" ht="21">
      <c r="A287" s="5">
        <v>20</v>
      </c>
      <c r="B287" s="19" t="s">
        <v>38</v>
      </c>
      <c r="C287" s="5" t="s">
        <v>39</v>
      </c>
      <c r="D287" s="7">
        <v>1274049</v>
      </c>
      <c r="E287" s="16" t="s">
        <v>38</v>
      </c>
      <c r="F287" s="10">
        <v>535662.35</v>
      </c>
      <c r="G287" s="10">
        <v>6880314.0500000045</v>
      </c>
      <c r="H287" s="11">
        <v>926069.3299999994</v>
      </c>
      <c r="I287" s="11">
        <v>448752.56999999983</v>
      </c>
      <c r="J287" s="11"/>
    </row>
    <row r="288" spans="1:10" ht="21">
      <c r="A288" s="405" t="s">
        <v>40</v>
      </c>
      <c r="B288" s="405"/>
      <c r="C288" s="405"/>
      <c r="D288" s="405"/>
      <c r="E288" s="405"/>
      <c r="F288" s="23">
        <f>SUM(F268:F287)</f>
        <v>11314163.35</v>
      </c>
      <c r="G288" s="23">
        <f>SUM(G268:G287)</f>
        <v>182056507.44000003</v>
      </c>
      <c r="H288" s="23">
        <f>SUM(H268:H287)</f>
        <v>1482137.9999999993</v>
      </c>
      <c r="I288" s="23">
        <f>SUM(I268:I287)</f>
        <v>3992131.999999999</v>
      </c>
      <c r="J288" s="24"/>
    </row>
    <row r="289" spans="1:10" ht="21">
      <c r="A289" s="25" t="s">
        <v>421</v>
      </c>
      <c r="B289" s="26"/>
      <c r="C289" s="26"/>
      <c r="D289" s="27"/>
      <c r="E289" s="28"/>
      <c r="F289" s="29"/>
      <c r="G289" s="27"/>
      <c r="H289" s="29"/>
      <c r="I289" s="29"/>
      <c r="J289" s="29"/>
    </row>
    <row r="290" spans="1:10" ht="21">
      <c r="A290" s="31"/>
      <c r="B290" s="26"/>
      <c r="C290" s="26"/>
      <c r="D290" s="27"/>
      <c r="E290" s="32"/>
      <c r="F290" s="29"/>
      <c r="G290" s="27"/>
      <c r="H290" s="29"/>
      <c r="I290" s="29"/>
      <c r="J290" s="29"/>
    </row>
    <row r="291" spans="1:10" ht="21">
      <c r="A291" s="31"/>
      <c r="B291" s="26"/>
      <c r="C291" s="26"/>
      <c r="D291" s="27"/>
      <c r="E291" s="32"/>
      <c r="F291" s="29"/>
      <c r="G291" s="27"/>
      <c r="H291" s="29"/>
      <c r="I291" s="29"/>
      <c r="J291" s="29"/>
    </row>
    <row r="292" spans="1:10" ht="21">
      <c r="A292" s="404" t="s">
        <v>0</v>
      </c>
      <c r="B292" s="404"/>
      <c r="C292" s="404"/>
      <c r="D292" s="404"/>
      <c r="E292" s="404"/>
      <c r="F292" s="404"/>
      <c r="G292" s="404"/>
      <c r="H292" s="404"/>
      <c r="I292" s="404"/>
      <c r="J292" s="404"/>
    </row>
    <row r="293" spans="1:10" ht="21">
      <c r="A293" s="404" t="s">
        <v>442</v>
      </c>
      <c r="B293" s="404"/>
      <c r="C293" s="404"/>
      <c r="D293" s="404"/>
      <c r="E293" s="404"/>
      <c r="F293" s="404"/>
      <c r="G293" s="404"/>
      <c r="H293" s="404"/>
      <c r="I293" s="404"/>
      <c r="J293" s="404"/>
    </row>
    <row r="294" spans="1:10" ht="21">
      <c r="A294" s="1" t="s">
        <v>2</v>
      </c>
      <c r="B294" s="1" t="s">
        <v>3</v>
      </c>
      <c r="C294" s="1" t="s">
        <v>4</v>
      </c>
      <c r="D294" s="405" t="s">
        <v>5</v>
      </c>
      <c r="E294" s="405"/>
      <c r="F294" s="3" t="s">
        <v>6</v>
      </c>
      <c r="G294" s="3" t="s">
        <v>7</v>
      </c>
      <c r="H294" s="3" t="s">
        <v>8</v>
      </c>
      <c r="I294" s="3" t="s">
        <v>9</v>
      </c>
      <c r="J294" s="3" t="s">
        <v>10</v>
      </c>
    </row>
    <row r="295" spans="1:10" ht="21">
      <c r="A295" s="5">
        <v>1</v>
      </c>
      <c r="B295" s="6">
        <v>12024200</v>
      </c>
      <c r="C295" s="5" t="s">
        <v>14</v>
      </c>
      <c r="D295" s="111">
        <v>759600</v>
      </c>
      <c r="E295" s="16" t="s">
        <v>12</v>
      </c>
      <c r="F295" s="9">
        <v>759600</v>
      </c>
      <c r="G295" s="10">
        <v>34182000</v>
      </c>
      <c r="H295" s="9">
        <v>0</v>
      </c>
      <c r="I295" s="10">
        <v>0</v>
      </c>
      <c r="J295" s="11"/>
    </row>
    <row r="296" spans="1:10" ht="21">
      <c r="A296" s="5">
        <v>2</v>
      </c>
      <c r="B296" s="6">
        <v>7142090</v>
      </c>
      <c r="C296" s="5" t="s">
        <v>13</v>
      </c>
      <c r="D296" s="111">
        <v>1704300</v>
      </c>
      <c r="E296" s="16" t="s">
        <v>12</v>
      </c>
      <c r="F296" s="9">
        <v>1704300</v>
      </c>
      <c r="G296" s="10">
        <v>25564500</v>
      </c>
      <c r="H296" s="9">
        <v>0</v>
      </c>
      <c r="I296" s="10">
        <v>0</v>
      </c>
      <c r="J296" s="11"/>
    </row>
    <row r="297" spans="1:10" ht="21">
      <c r="A297" s="5">
        <v>3</v>
      </c>
      <c r="B297" s="112">
        <v>7049011</v>
      </c>
      <c r="C297" s="5" t="s">
        <v>11</v>
      </c>
      <c r="D297" s="111">
        <v>1173400</v>
      </c>
      <c r="E297" s="16" t="s">
        <v>12</v>
      </c>
      <c r="F297" s="17">
        <v>1173400</v>
      </c>
      <c r="G297" s="10">
        <v>17601000</v>
      </c>
      <c r="H297" s="219">
        <v>0</v>
      </c>
      <c r="I297" s="17">
        <v>0</v>
      </c>
      <c r="J297" s="11"/>
    </row>
    <row r="298" spans="1:10" ht="21">
      <c r="A298" s="5">
        <v>4</v>
      </c>
      <c r="B298" s="6">
        <v>9012110</v>
      </c>
      <c r="C298" s="5" t="s">
        <v>144</v>
      </c>
      <c r="D298" s="111">
        <v>2136</v>
      </c>
      <c r="E298" s="16" t="s">
        <v>24</v>
      </c>
      <c r="F298" s="9">
        <v>64080</v>
      </c>
      <c r="G298" s="10">
        <v>11410304</v>
      </c>
      <c r="H298" s="9">
        <v>0</v>
      </c>
      <c r="I298" s="10">
        <v>798720</v>
      </c>
      <c r="J298" s="11"/>
    </row>
    <row r="299" spans="1:10" ht="21">
      <c r="A299" s="5">
        <v>5</v>
      </c>
      <c r="B299" s="18">
        <v>12024100</v>
      </c>
      <c r="C299" s="5" t="s">
        <v>140</v>
      </c>
      <c r="D299" s="111">
        <v>517500</v>
      </c>
      <c r="E299" s="16" t="s">
        <v>12</v>
      </c>
      <c r="F299" s="9">
        <v>517500</v>
      </c>
      <c r="G299" s="10">
        <v>10350000</v>
      </c>
      <c r="H299" s="9">
        <v>0</v>
      </c>
      <c r="I299" s="10">
        <v>0</v>
      </c>
      <c r="J299" s="11"/>
    </row>
    <row r="300" spans="1:10" ht="21">
      <c r="A300" s="5">
        <v>6</v>
      </c>
      <c r="B300" s="6">
        <v>8039000</v>
      </c>
      <c r="C300" s="5" t="s">
        <v>17</v>
      </c>
      <c r="D300" s="111">
        <v>1291100</v>
      </c>
      <c r="E300" s="16" t="s">
        <v>12</v>
      </c>
      <c r="F300" s="9">
        <v>1291100</v>
      </c>
      <c r="G300" s="10">
        <v>9037700</v>
      </c>
      <c r="H300" s="9">
        <v>0</v>
      </c>
      <c r="I300" s="10">
        <v>0</v>
      </c>
      <c r="J300" s="11"/>
    </row>
    <row r="301" spans="1:10" ht="21">
      <c r="A301" s="5">
        <v>7</v>
      </c>
      <c r="B301" s="19">
        <v>4407</v>
      </c>
      <c r="C301" s="5" t="s">
        <v>15</v>
      </c>
      <c r="D301" s="152">
        <v>14402.517</v>
      </c>
      <c r="E301" s="16" t="s">
        <v>16</v>
      </c>
      <c r="F301" s="9">
        <v>1402517</v>
      </c>
      <c r="G301" s="10">
        <v>7733120</v>
      </c>
      <c r="H301" s="9">
        <v>81144</v>
      </c>
      <c r="I301" s="10">
        <v>546998</v>
      </c>
      <c r="J301" s="11"/>
    </row>
    <row r="302" spans="1:10" ht="21">
      <c r="A302" s="5">
        <v>8</v>
      </c>
      <c r="B302" s="19">
        <v>8504</v>
      </c>
      <c r="C302" s="5" t="s">
        <v>443</v>
      </c>
      <c r="D302" s="111">
        <v>2521726</v>
      </c>
      <c r="E302" s="16" t="s">
        <v>19</v>
      </c>
      <c r="F302" s="10">
        <v>6510</v>
      </c>
      <c r="G302" s="9">
        <v>4050877.66</v>
      </c>
      <c r="H302" s="10">
        <v>23005.81</v>
      </c>
      <c r="I302" s="9">
        <v>285080.38999999996</v>
      </c>
      <c r="J302" s="11"/>
    </row>
    <row r="303" spans="1:10" ht="21">
      <c r="A303" s="5">
        <v>9</v>
      </c>
      <c r="B303" s="5">
        <v>2101</v>
      </c>
      <c r="C303" s="5" t="s">
        <v>318</v>
      </c>
      <c r="D303" s="111">
        <v>1810</v>
      </c>
      <c r="E303" s="16" t="s">
        <v>24</v>
      </c>
      <c r="F303" s="10">
        <v>25220</v>
      </c>
      <c r="G303" s="10">
        <v>3709055</v>
      </c>
      <c r="H303" s="9">
        <v>0</v>
      </c>
      <c r="I303" s="10">
        <v>259631.99999999997</v>
      </c>
      <c r="J303" s="11"/>
    </row>
    <row r="304" spans="1:10" ht="21">
      <c r="A304" s="5">
        <v>10</v>
      </c>
      <c r="B304" s="6">
        <v>7069000</v>
      </c>
      <c r="C304" s="5" t="s">
        <v>25</v>
      </c>
      <c r="D304" s="111">
        <v>192900</v>
      </c>
      <c r="E304" s="16" t="s">
        <v>12</v>
      </c>
      <c r="F304" s="22">
        <v>192900</v>
      </c>
      <c r="G304" s="10">
        <v>2893500</v>
      </c>
      <c r="H304" s="10">
        <v>0</v>
      </c>
      <c r="I304" s="10">
        <v>0</v>
      </c>
      <c r="J304" s="11"/>
    </row>
    <row r="305" spans="1:10" ht="21">
      <c r="A305" s="5">
        <v>11</v>
      </c>
      <c r="B305" s="13">
        <v>87021050</v>
      </c>
      <c r="C305" s="5" t="s">
        <v>444</v>
      </c>
      <c r="D305" s="113">
        <v>3</v>
      </c>
      <c r="E305" s="16" t="s">
        <v>21</v>
      </c>
      <c r="F305" s="9">
        <v>6000</v>
      </c>
      <c r="G305" s="10">
        <v>2673357</v>
      </c>
      <c r="H305" s="10">
        <v>0</v>
      </c>
      <c r="I305" s="9">
        <v>0</v>
      </c>
      <c r="J305" s="11" t="s">
        <v>22</v>
      </c>
    </row>
    <row r="306" spans="1:10" ht="21">
      <c r="A306" s="5">
        <v>12</v>
      </c>
      <c r="B306" s="5">
        <v>44123100</v>
      </c>
      <c r="C306" s="5" t="s">
        <v>296</v>
      </c>
      <c r="D306" s="152">
        <v>417.497</v>
      </c>
      <c r="E306" s="16" t="s">
        <v>16</v>
      </c>
      <c r="F306" s="9">
        <v>417497</v>
      </c>
      <c r="G306" s="10">
        <v>2493898</v>
      </c>
      <c r="H306" s="10">
        <v>0</v>
      </c>
      <c r="I306" s="10">
        <v>174573</v>
      </c>
      <c r="J306" s="11"/>
    </row>
    <row r="307" spans="1:10" ht="21">
      <c r="A307" s="5">
        <v>13</v>
      </c>
      <c r="B307" s="112">
        <v>7141011</v>
      </c>
      <c r="C307" s="5" t="s">
        <v>255</v>
      </c>
      <c r="D307" s="111">
        <v>330000</v>
      </c>
      <c r="E307" s="16" t="s">
        <v>12</v>
      </c>
      <c r="F307" s="9">
        <v>330000</v>
      </c>
      <c r="G307" s="10">
        <v>2310000</v>
      </c>
      <c r="H307" s="9">
        <v>0</v>
      </c>
      <c r="I307" s="10">
        <v>0</v>
      </c>
      <c r="J307" s="11"/>
    </row>
    <row r="308" spans="1:10" ht="21">
      <c r="A308" s="5">
        <v>14</v>
      </c>
      <c r="B308" s="6">
        <v>8013100</v>
      </c>
      <c r="C308" s="5" t="s">
        <v>146</v>
      </c>
      <c r="D308" s="111">
        <v>51721</v>
      </c>
      <c r="E308" s="16" t="s">
        <v>12</v>
      </c>
      <c r="F308" s="9">
        <v>51721</v>
      </c>
      <c r="G308" s="10">
        <v>2210308</v>
      </c>
      <c r="H308" s="9">
        <v>0</v>
      </c>
      <c r="I308" s="10">
        <v>0</v>
      </c>
      <c r="J308" s="11"/>
    </row>
    <row r="309" spans="1:10" ht="21">
      <c r="A309" s="5">
        <v>15</v>
      </c>
      <c r="B309" s="18" t="s">
        <v>26</v>
      </c>
      <c r="C309" s="5" t="s">
        <v>27</v>
      </c>
      <c r="D309" s="111">
        <v>713544</v>
      </c>
      <c r="E309" s="16" t="s">
        <v>19</v>
      </c>
      <c r="F309" s="10">
        <v>49169</v>
      </c>
      <c r="G309" s="9">
        <v>1870513.8200000003</v>
      </c>
      <c r="H309" s="10">
        <v>526348.51</v>
      </c>
      <c r="I309" s="10">
        <v>167779.27999999994</v>
      </c>
      <c r="J309" s="11"/>
    </row>
    <row r="310" spans="1:10" ht="21">
      <c r="A310" s="5">
        <v>16</v>
      </c>
      <c r="B310" s="5">
        <v>44029090</v>
      </c>
      <c r="C310" s="5" t="s">
        <v>142</v>
      </c>
      <c r="D310" s="111">
        <v>275740</v>
      </c>
      <c r="E310" s="16" t="s">
        <v>12</v>
      </c>
      <c r="F310" s="9">
        <v>275740</v>
      </c>
      <c r="G310" s="10">
        <v>1792310</v>
      </c>
      <c r="H310" s="10">
        <v>0</v>
      </c>
      <c r="I310" s="22">
        <v>125459</v>
      </c>
      <c r="J310" s="11"/>
    </row>
    <row r="311" spans="1:10" ht="21">
      <c r="A311" s="5">
        <v>17</v>
      </c>
      <c r="B311" s="5">
        <v>3923</v>
      </c>
      <c r="C311" s="5" t="s">
        <v>34</v>
      </c>
      <c r="D311" s="7">
        <v>47830</v>
      </c>
      <c r="E311" s="16" t="s">
        <v>19</v>
      </c>
      <c r="F311" s="10">
        <v>30300</v>
      </c>
      <c r="G311" s="11">
        <v>1378942.61</v>
      </c>
      <c r="H311" s="22">
        <v>87242.79999999994</v>
      </c>
      <c r="I311" s="11">
        <v>67176.69000000002</v>
      </c>
      <c r="J311" s="11"/>
    </row>
    <row r="312" spans="1:10" ht="21">
      <c r="A312" s="5">
        <v>18</v>
      </c>
      <c r="B312" s="13">
        <v>47079000</v>
      </c>
      <c r="C312" s="5" t="s">
        <v>445</v>
      </c>
      <c r="D312" s="111">
        <v>298000</v>
      </c>
      <c r="E312" s="16" t="s">
        <v>12</v>
      </c>
      <c r="F312" s="9">
        <v>298000</v>
      </c>
      <c r="G312" s="10">
        <v>596000</v>
      </c>
      <c r="H312" s="10">
        <v>0</v>
      </c>
      <c r="I312" s="9">
        <v>41720</v>
      </c>
      <c r="J312" s="11"/>
    </row>
    <row r="313" spans="1:10" ht="21">
      <c r="A313" s="5">
        <v>19</v>
      </c>
      <c r="B313" s="6">
        <v>13019020</v>
      </c>
      <c r="C313" s="5" t="s">
        <v>28</v>
      </c>
      <c r="D313" s="111">
        <v>39000</v>
      </c>
      <c r="E313" s="16" t="s">
        <v>12</v>
      </c>
      <c r="F313" s="9">
        <v>39000</v>
      </c>
      <c r="G313" s="10">
        <v>550552</v>
      </c>
      <c r="H313" s="9">
        <v>27526</v>
      </c>
      <c r="I313" s="10">
        <v>0</v>
      </c>
      <c r="J313" s="11"/>
    </row>
    <row r="314" spans="1:10" ht="21">
      <c r="A314" s="5">
        <v>20</v>
      </c>
      <c r="B314" s="19" t="s">
        <v>38</v>
      </c>
      <c r="C314" s="5" t="s">
        <v>39</v>
      </c>
      <c r="D314" s="251">
        <v>1315327</v>
      </c>
      <c r="E314" s="16" t="s">
        <v>38</v>
      </c>
      <c r="F314" s="11">
        <v>432435.49</v>
      </c>
      <c r="G314" s="11">
        <v>6143105.949999999</v>
      </c>
      <c r="H314" s="11">
        <v>745752.8799999995</v>
      </c>
      <c r="I314" s="11">
        <v>440446.64000000013</v>
      </c>
      <c r="J314" s="11"/>
    </row>
    <row r="315" spans="1:10" ht="21">
      <c r="A315" s="405" t="s">
        <v>40</v>
      </c>
      <c r="B315" s="405"/>
      <c r="C315" s="405"/>
      <c r="D315" s="405"/>
      <c r="E315" s="405"/>
      <c r="F315" s="23">
        <f>SUM(F295:F314)</f>
        <v>9066989.49</v>
      </c>
      <c r="G315" s="23">
        <f>SUM(G295:G314)</f>
        <v>148551044.04</v>
      </c>
      <c r="H315" s="23">
        <f>SUM(H295:H314)</f>
        <v>1491019.9999999995</v>
      </c>
      <c r="I315" s="23">
        <f>SUM(I295:I314)</f>
        <v>2907585</v>
      </c>
      <c r="J315" s="24"/>
    </row>
    <row r="316" spans="1:10" ht="21">
      <c r="A316" s="25" t="s">
        <v>421</v>
      </c>
      <c r="B316" s="26"/>
      <c r="C316" s="26"/>
      <c r="D316" s="27"/>
      <c r="E316" s="28"/>
      <c r="F316" s="29"/>
      <c r="G316" s="27"/>
      <c r="H316" s="29"/>
      <c r="I316" s="29"/>
      <c r="J316" s="29"/>
    </row>
    <row r="317" spans="1:10" ht="21">
      <c r="A317" s="31"/>
      <c r="B317" s="26"/>
      <c r="C317" s="26"/>
      <c r="D317" s="27"/>
      <c r="E317" s="32"/>
      <c r="F317" s="29"/>
      <c r="G317" s="27"/>
      <c r="H317" s="29"/>
      <c r="I317" s="29"/>
      <c r="J317" s="29"/>
    </row>
    <row r="318" spans="1:10" ht="21">
      <c r="A318" s="31"/>
      <c r="B318" s="26"/>
      <c r="C318" s="26"/>
      <c r="D318" s="27"/>
      <c r="E318" s="32"/>
      <c r="F318" s="29"/>
      <c r="G318" s="27"/>
      <c r="H318" s="29"/>
      <c r="I318" s="29"/>
      <c r="J318" s="29"/>
    </row>
    <row r="323" spans="1:10" ht="21">
      <c r="A323" s="404" t="s">
        <v>0</v>
      </c>
      <c r="B323" s="404"/>
      <c r="C323" s="404"/>
      <c r="D323" s="404"/>
      <c r="E323" s="404"/>
      <c r="F323" s="404"/>
      <c r="G323" s="404"/>
      <c r="H323" s="404"/>
      <c r="I323" s="404"/>
      <c r="J323" s="404"/>
    </row>
    <row r="324" spans="1:10" ht="21">
      <c r="A324" s="404" t="s">
        <v>487</v>
      </c>
      <c r="B324" s="404"/>
      <c r="C324" s="404"/>
      <c r="D324" s="404"/>
      <c r="E324" s="404"/>
      <c r="F324" s="404"/>
      <c r="G324" s="404"/>
      <c r="H324" s="404"/>
      <c r="I324" s="404"/>
      <c r="J324" s="404"/>
    </row>
    <row r="325" spans="1:10" ht="21">
      <c r="A325" s="2" t="s">
        <v>2</v>
      </c>
      <c r="B325" s="2" t="s">
        <v>3</v>
      </c>
      <c r="C325" s="2" t="s">
        <v>4</v>
      </c>
      <c r="D325" s="405" t="s">
        <v>5</v>
      </c>
      <c r="E325" s="405"/>
      <c r="F325" s="3" t="s">
        <v>6</v>
      </c>
      <c r="G325" s="3" t="s">
        <v>7</v>
      </c>
      <c r="H325" s="3" t="s">
        <v>8</v>
      </c>
      <c r="I325" s="3" t="s">
        <v>9</v>
      </c>
      <c r="J325" s="3" t="s">
        <v>10</v>
      </c>
    </row>
    <row r="326" spans="1:10" ht="21">
      <c r="A326" s="5">
        <v>1</v>
      </c>
      <c r="B326" s="6">
        <v>12024200</v>
      </c>
      <c r="C326" s="5" t="s">
        <v>14</v>
      </c>
      <c r="D326" s="111">
        <v>1207000</v>
      </c>
      <c r="E326" s="16" t="s">
        <v>12</v>
      </c>
      <c r="F326" s="9">
        <v>1207000</v>
      </c>
      <c r="G326" s="10">
        <v>54315000</v>
      </c>
      <c r="H326" s="9">
        <v>0</v>
      </c>
      <c r="I326" s="10">
        <v>0</v>
      </c>
      <c r="J326" s="11"/>
    </row>
    <row r="327" spans="1:10" ht="21">
      <c r="A327" s="5">
        <v>2</v>
      </c>
      <c r="B327" s="6">
        <v>7142090</v>
      </c>
      <c r="C327" s="5" t="s">
        <v>13</v>
      </c>
      <c r="D327" s="111">
        <v>2841600</v>
      </c>
      <c r="E327" s="16" t="s">
        <v>12</v>
      </c>
      <c r="F327" s="9">
        <v>2841600</v>
      </c>
      <c r="G327" s="10">
        <v>42624000</v>
      </c>
      <c r="H327" s="9">
        <v>0</v>
      </c>
      <c r="I327" s="10">
        <v>0</v>
      </c>
      <c r="J327" s="11"/>
    </row>
    <row r="328" spans="1:10" ht="21">
      <c r="A328" s="5">
        <v>3</v>
      </c>
      <c r="B328" s="323">
        <v>7049011</v>
      </c>
      <c r="C328" s="5" t="s">
        <v>11</v>
      </c>
      <c r="D328" s="111">
        <v>954200</v>
      </c>
      <c r="E328" s="16" t="s">
        <v>12</v>
      </c>
      <c r="F328" s="324">
        <v>954200</v>
      </c>
      <c r="G328" s="10">
        <v>14313000</v>
      </c>
      <c r="H328" s="325">
        <v>0</v>
      </c>
      <c r="I328" s="324">
        <v>0</v>
      </c>
      <c r="J328" s="11"/>
    </row>
    <row r="329" spans="1:10" ht="21">
      <c r="A329" s="5">
        <v>4</v>
      </c>
      <c r="B329" s="6">
        <v>9012110</v>
      </c>
      <c r="C329" s="5" t="s">
        <v>144</v>
      </c>
      <c r="D329" s="111">
        <v>2136</v>
      </c>
      <c r="E329" s="16" t="s">
        <v>24</v>
      </c>
      <c r="F329" s="9">
        <v>64080</v>
      </c>
      <c r="G329" s="10">
        <v>11398913</v>
      </c>
      <c r="H329" s="9">
        <v>0</v>
      </c>
      <c r="I329" s="10">
        <v>797921.0800000001</v>
      </c>
      <c r="J329" s="11"/>
    </row>
    <row r="330" spans="1:10" ht="21">
      <c r="A330" s="5">
        <v>5</v>
      </c>
      <c r="B330" s="326">
        <v>4407</v>
      </c>
      <c r="C330" s="5" t="s">
        <v>15</v>
      </c>
      <c r="D330" s="15">
        <v>1660.614</v>
      </c>
      <c r="E330" s="16" t="s">
        <v>16</v>
      </c>
      <c r="F330" s="9">
        <v>1660614</v>
      </c>
      <c r="G330" s="10">
        <v>9977003</v>
      </c>
      <c r="H330" s="9">
        <v>103579.00000000001</v>
      </c>
      <c r="I330" s="10">
        <v>705638.9999999998</v>
      </c>
      <c r="J330" s="11"/>
    </row>
    <row r="331" spans="1:10" ht="21">
      <c r="A331" s="5">
        <v>6</v>
      </c>
      <c r="B331" s="6">
        <v>8039000</v>
      </c>
      <c r="C331" s="5" t="s">
        <v>17</v>
      </c>
      <c r="D331" s="111">
        <v>1333100</v>
      </c>
      <c r="E331" s="16" t="s">
        <v>12</v>
      </c>
      <c r="F331" s="9">
        <v>1333100</v>
      </c>
      <c r="G331" s="10">
        <v>9331700</v>
      </c>
      <c r="H331" s="9">
        <v>0</v>
      </c>
      <c r="I331" s="10">
        <v>0</v>
      </c>
      <c r="J331" s="11"/>
    </row>
    <row r="332" spans="1:10" ht="21">
      <c r="A332" s="5">
        <v>7</v>
      </c>
      <c r="B332" s="326">
        <v>2101</v>
      </c>
      <c r="C332" s="5" t="s">
        <v>188</v>
      </c>
      <c r="D332" s="111">
        <v>3109</v>
      </c>
      <c r="E332" s="16" t="s">
        <v>24</v>
      </c>
      <c r="F332" s="10">
        <v>41415</v>
      </c>
      <c r="G332" s="9">
        <v>6071410</v>
      </c>
      <c r="H332" s="10">
        <v>0</v>
      </c>
      <c r="I332" s="9">
        <v>424994.92</v>
      </c>
      <c r="J332" s="11"/>
    </row>
    <row r="333" spans="1:10" ht="21">
      <c r="A333" s="5">
        <v>8</v>
      </c>
      <c r="B333" s="326">
        <v>8504</v>
      </c>
      <c r="C333" s="5" t="s">
        <v>488</v>
      </c>
      <c r="D333" s="111">
        <v>1852623</v>
      </c>
      <c r="E333" s="16" t="s">
        <v>19</v>
      </c>
      <c r="F333" s="10">
        <v>5366</v>
      </c>
      <c r="G333" s="9">
        <v>3415191.58</v>
      </c>
      <c r="H333" s="10">
        <v>16957.12</v>
      </c>
      <c r="I333" s="9">
        <v>231859.87000000005</v>
      </c>
      <c r="J333" s="11"/>
    </row>
    <row r="334" spans="1:10" ht="21">
      <c r="A334" s="5">
        <v>9</v>
      </c>
      <c r="B334" s="6">
        <v>7069000</v>
      </c>
      <c r="C334" s="5" t="s">
        <v>25</v>
      </c>
      <c r="D334" s="111">
        <v>201500</v>
      </c>
      <c r="E334" s="16" t="s">
        <v>12</v>
      </c>
      <c r="F334" s="22">
        <v>201500</v>
      </c>
      <c r="G334" s="10">
        <v>3022500</v>
      </c>
      <c r="H334" s="10">
        <v>0</v>
      </c>
      <c r="I334" s="10">
        <v>0</v>
      </c>
      <c r="J334" s="11"/>
    </row>
    <row r="335" spans="1:10" ht="21">
      <c r="A335" s="5">
        <v>10</v>
      </c>
      <c r="B335" s="19" t="s">
        <v>26</v>
      </c>
      <c r="C335" s="5" t="s">
        <v>27</v>
      </c>
      <c r="D335" s="111">
        <v>595287</v>
      </c>
      <c r="E335" s="16" t="s">
        <v>19</v>
      </c>
      <c r="F335" s="10">
        <v>42409</v>
      </c>
      <c r="G335" s="9">
        <v>1585124.9999999998</v>
      </c>
      <c r="H335" s="10">
        <v>411686.99000000005</v>
      </c>
      <c r="I335" s="10">
        <v>139753.19</v>
      </c>
      <c r="J335" s="11"/>
    </row>
    <row r="336" spans="1:10" ht="21">
      <c r="A336" s="5">
        <v>11</v>
      </c>
      <c r="B336" s="326">
        <v>12024100</v>
      </c>
      <c r="C336" s="5" t="s">
        <v>140</v>
      </c>
      <c r="D336" s="111">
        <v>66900</v>
      </c>
      <c r="E336" s="16" t="s">
        <v>12</v>
      </c>
      <c r="F336" s="9">
        <v>66900</v>
      </c>
      <c r="G336" s="10">
        <v>1338000</v>
      </c>
      <c r="H336" s="10">
        <v>0</v>
      </c>
      <c r="I336" s="9">
        <v>0</v>
      </c>
      <c r="J336" s="11"/>
    </row>
    <row r="337" spans="1:10" ht="21">
      <c r="A337" s="5">
        <v>12</v>
      </c>
      <c r="B337" s="5">
        <v>3923</v>
      </c>
      <c r="C337" s="5" t="s">
        <v>34</v>
      </c>
      <c r="D337" s="111">
        <v>28697</v>
      </c>
      <c r="E337" s="16" t="s">
        <v>19</v>
      </c>
      <c r="F337" s="10">
        <v>21542</v>
      </c>
      <c r="G337" s="10">
        <v>840089.48</v>
      </c>
      <c r="H337" s="22">
        <v>72958.12000000001</v>
      </c>
      <c r="I337" s="10">
        <v>56177.9</v>
      </c>
      <c r="J337" s="11"/>
    </row>
    <row r="338" spans="1:10" ht="21">
      <c r="A338" s="5">
        <v>13</v>
      </c>
      <c r="B338" s="326">
        <v>1301</v>
      </c>
      <c r="C338" s="5" t="s">
        <v>28</v>
      </c>
      <c r="D338" s="111">
        <v>117000</v>
      </c>
      <c r="E338" s="16" t="s">
        <v>12</v>
      </c>
      <c r="F338" s="10">
        <v>117000</v>
      </c>
      <c r="G338" s="9">
        <v>742371</v>
      </c>
      <c r="H338" s="10">
        <v>31354</v>
      </c>
      <c r="I338" s="22">
        <v>8068</v>
      </c>
      <c r="J338" s="11"/>
    </row>
    <row r="339" spans="1:10" ht="21">
      <c r="A339" s="5">
        <v>14</v>
      </c>
      <c r="B339" s="5">
        <v>47079000</v>
      </c>
      <c r="C339" s="5" t="s">
        <v>489</v>
      </c>
      <c r="D339" s="111">
        <v>360520</v>
      </c>
      <c r="E339" s="16" t="s">
        <v>12</v>
      </c>
      <c r="F339" s="9">
        <v>360520</v>
      </c>
      <c r="G339" s="10">
        <v>725200</v>
      </c>
      <c r="H339" s="10">
        <v>0</v>
      </c>
      <c r="I339" s="10">
        <v>50764</v>
      </c>
      <c r="J339" s="11"/>
    </row>
    <row r="340" spans="1:10" ht="21">
      <c r="A340" s="5">
        <v>15</v>
      </c>
      <c r="B340" s="5">
        <v>4402</v>
      </c>
      <c r="C340" s="5" t="s">
        <v>142</v>
      </c>
      <c r="D340" s="111">
        <v>98540</v>
      </c>
      <c r="E340" s="16" t="s">
        <v>12</v>
      </c>
      <c r="F340" s="10">
        <v>98540</v>
      </c>
      <c r="G340" s="10">
        <v>636010</v>
      </c>
      <c r="H340" s="9">
        <v>0</v>
      </c>
      <c r="I340" s="10">
        <v>44519</v>
      </c>
      <c r="J340" s="11"/>
    </row>
    <row r="341" spans="1:10" ht="21">
      <c r="A341" s="5">
        <v>16</v>
      </c>
      <c r="B341" s="326">
        <v>4202</v>
      </c>
      <c r="C341" s="5" t="s">
        <v>418</v>
      </c>
      <c r="D341" s="111">
        <v>109102</v>
      </c>
      <c r="E341" s="16" t="s">
        <v>419</v>
      </c>
      <c r="F341" s="10">
        <v>10596</v>
      </c>
      <c r="G341" s="9">
        <v>400451.18999999994</v>
      </c>
      <c r="H341" s="10">
        <v>107566.92</v>
      </c>
      <c r="I341" s="10">
        <v>35557.85000000001</v>
      </c>
      <c r="J341" s="11"/>
    </row>
    <row r="342" spans="1:10" ht="21">
      <c r="A342" s="5">
        <v>17</v>
      </c>
      <c r="B342" s="19">
        <v>73269099</v>
      </c>
      <c r="C342" s="5" t="s">
        <v>490</v>
      </c>
      <c r="D342" s="111">
        <v>17913</v>
      </c>
      <c r="E342" s="16" t="s">
        <v>19</v>
      </c>
      <c r="F342" s="9">
        <v>12824</v>
      </c>
      <c r="G342" s="10">
        <v>307375.8300000001</v>
      </c>
      <c r="H342" s="9">
        <v>30737.580000000005</v>
      </c>
      <c r="I342" s="10">
        <v>23667.929999999993</v>
      </c>
      <c r="J342" s="11"/>
    </row>
    <row r="343" spans="1:10" ht="21">
      <c r="A343" s="5">
        <v>18</v>
      </c>
      <c r="B343" s="326">
        <v>1211</v>
      </c>
      <c r="C343" s="5" t="s">
        <v>35</v>
      </c>
      <c r="D343" s="111">
        <v>41171</v>
      </c>
      <c r="E343" s="16" t="s">
        <v>12</v>
      </c>
      <c r="F343" s="10">
        <v>41171</v>
      </c>
      <c r="G343" s="9">
        <v>299516</v>
      </c>
      <c r="H343" s="10">
        <v>14918</v>
      </c>
      <c r="I343" s="9">
        <v>0</v>
      </c>
      <c r="J343" s="11"/>
    </row>
    <row r="344" spans="1:10" ht="21">
      <c r="A344" s="5">
        <v>19</v>
      </c>
      <c r="B344" s="326">
        <v>54076900</v>
      </c>
      <c r="C344" s="5" t="s">
        <v>491</v>
      </c>
      <c r="D344" s="111">
        <v>59186</v>
      </c>
      <c r="E344" s="16" t="s">
        <v>321</v>
      </c>
      <c r="F344" s="9">
        <v>7554</v>
      </c>
      <c r="G344" s="10">
        <v>281318.76</v>
      </c>
      <c r="H344" s="10">
        <v>28354.840000000004</v>
      </c>
      <c r="I344" s="9">
        <v>21677.15</v>
      </c>
      <c r="J344" s="11"/>
    </row>
    <row r="345" spans="1:10" ht="21">
      <c r="A345" s="5">
        <v>20</v>
      </c>
      <c r="B345" s="19" t="s">
        <v>38</v>
      </c>
      <c r="C345" s="5" t="s">
        <v>39</v>
      </c>
      <c r="D345" s="7">
        <v>912772</v>
      </c>
      <c r="E345" s="16" t="s">
        <v>38</v>
      </c>
      <c r="F345" s="10">
        <v>409674.2</v>
      </c>
      <c r="G345" s="10">
        <v>3478629.099999999</v>
      </c>
      <c r="H345" s="10">
        <v>501405.43000000005</v>
      </c>
      <c r="I345" s="11">
        <v>229456.11000000004</v>
      </c>
      <c r="J345" s="11"/>
    </row>
    <row r="346" spans="1:10" ht="21">
      <c r="A346" s="405" t="s">
        <v>40</v>
      </c>
      <c r="B346" s="405"/>
      <c r="C346" s="405"/>
      <c r="D346" s="405"/>
      <c r="E346" s="405"/>
      <c r="F346" s="23">
        <f>SUM(F326:F345)</f>
        <v>9497605.2</v>
      </c>
      <c r="G346" s="23">
        <f>SUM(G326:G345)</f>
        <v>165102803.94</v>
      </c>
      <c r="H346" s="23">
        <f>SUM(H326:H345)</f>
        <v>1319518</v>
      </c>
      <c r="I346" s="23">
        <f>SUM(I326:I345)</f>
        <v>2770055.9999999995</v>
      </c>
      <c r="J346" s="24"/>
    </row>
    <row r="347" spans="1:10" ht="21">
      <c r="A347" s="25"/>
      <c r="B347" s="26"/>
      <c r="C347" s="26"/>
      <c r="D347" s="27"/>
      <c r="E347" s="28"/>
      <c r="F347" s="29"/>
      <c r="G347" s="27"/>
      <c r="H347" s="29"/>
      <c r="I347" s="29"/>
      <c r="J347" s="29"/>
    </row>
    <row r="348" spans="1:10" ht="21">
      <c r="A348" s="31"/>
      <c r="B348" s="26"/>
      <c r="C348" s="26"/>
      <c r="D348" s="27"/>
      <c r="E348" s="32"/>
      <c r="F348" s="29"/>
      <c r="G348" s="27"/>
      <c r="H348" s="29"/>
      <c r="I348" s="29"/>
      <c r="J348" s="29"/>
    </row>
  </sheetData>
  <sheetProtection/>
  <mergeCells count="48">
    <mergeCell ref="A292:J292"/>
    <mergeCell ref="A293:J293"/>
    <mergeCell ref="D294:E294"/>
    <mergeCell ref="A315:E315"/>
    <mergeCell ref="A265:J265"/>
    <mergeCell ref="A266:J266"/>
    <mergeCell ref="D267:E267"/>
    <mergeCell ref="A288:E288"/>
    <mergeCell ref="D209:E209"/>
    <mergeCell ref="A230:E230"/>
    <mergeCell ref="A236:J236"/>
    <mergeCell ref="A237:J237"/>
    <mergeCell ref="D238:E238"/>
    <mergeCell ref="A259:E259"/>
    <mergeCell ref="A176:J176"/>
    <mergeCell ref="A177:J177"/>
    <mergeCell ref="D178:E178"/>
    <mergeCell ref="A199:E199"/>
    <mergeCell ref="A207:J207"/>
    <mergeCell ref="A208:J208"/>
    <mergeCell ref="D120:E120"/>
    <mergeCell ref="A141:E141"/>
    <mergeCell ref="A147:J147"/>
    <mergeCell ref="A148:J148"/>
    <mergeCell ref="D149:E149"/>
    <mergeCell ref="A170:E170"/>
    <mergeCell ref="A88:J88"/>
    <mergeCell ref="A89:J89"/>
    <mergeCell ref="D90:E90"/>
    <mergeCell ref="A111:E111"/>
    <mergeCell ref="A118:J118"/>
    <mergeCell ref="A119:J119"/>
    <mergeCell ref="D31:E31"/>
    <mergeCell ref="A52:E52"/>
    <mergeCell ref="A59:J59"/>
    <mergeCell ref="A60:J60"/>
    <mergeCell ref="D61:E61"/>
    <mergeCell ref="A82:E82"/>
    <mergeCell ref="A323:J323"/>
    <mergeCell ref="A324:J324"/>
    <mergeCell ref="D325:E325"/>
    <mergeCell ref="A346:E346"/>
    <mergeCell ref="A1:J1"/>
    <mergeCell ref="A2:J2"/>
    <mergeCell ref="D3:E3"/>
    <mergeCell ref="A24:E24"/>
    <mergeCell ref="A29:J29"/>
    <mergeCell ref="A30:J3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758"/>
  <sheetViews>
    <sheetView zoomScale="70" zoomScaleNormal="70" zoomScalePageLayoutView="0" workbookViewId="0" topLeftCell="A711">
      <selection activeCell="I699" sqref="I699"/>
    </sheetView>
  </sheetViews>
  <sheetFormatPr defaultColWidth="9.140625" defaultRowHeight="26.25" customHeight="1"/>
  <cols>
    <col min="1" max="1" width="7.140625" style="0" customWidth="1"/>
    <col min="2" max="2" width="28.421875" style="0" customWidth="1"/>
    <col min="3" max="4" width="15.421875" style="0" customWidth="1"/>
    <col min="5" max="5" width="7.140625" style="0" customWidth="1"/>
    <col min="6" max="6" width="18.421875" style="0" customWidth="1"/>
  </cols>
  <sheetData>
    <row r="1" spans="1:6" ht="26.25" customHeight="1">
      <c r="A1" s="406" t="s">
        <v>43</v>
      </c>
      <c r="B1" s="406"/>
      <c r="C1" s="406"/>
      <c r="D1" s="406"/>
      <c r="E1" s="406"/>
      <c r="F1" s="406"/>
    </row>
    <row r="2" spans="1:6" ht="26.25" customHeight="1">
      <c r="A2" s="414" t="s">
        <v>44</v>
      </c>
      <c r="B2" s="414"/>
      <c r="C2" s="414"/>
      <c r="D2" s="414"/>
      <c r="E2" s="414"/>
      <c r="F2" s="414"/>
    </row>
    <row r="3" spans="1:6" ht="26.25" customHeight="1">
      <c r="A3" s="34" t="s">
        <v>45</v>
      </c>
      <c r="B3" s="35" t="s">
        <v>46</v>
      </c>
      <c r="C3" s="36" t="s">
        <v>47</v>
      </c>
      <c r="D3" s="36" t="s">
        <v>48</v>
      </c>
      <c r="E3" s="36"/>
      <c r="F3" s="36" t="s">
        <v>49</v>
      </c>
    </row>
    <row r="4" spans="1:6" ht="26.25" customHeight="1">
      <c r="A4" s="37">
        <v>1</v>
      </c>
      <c r="B4" s="38" t="s">
        <v>50</v>
      </c>
      <c r="C4" s="39">
        <v>4209760</v>
      </c>
      <c r="D4" s="39">
        <v>5740861</v>
      </c>
      <c r="E4" s="39" t="s">
        <v>51</v>
      </c>
      <c r="F4" s="39">
        <v>164036117</v>
      </c>
    </row>
    <row r="5" spans="1:6" ht="26.25" customHeight="1">
      <c r="A5" s="37">
        <v>2</v>
      </c>
      <c r="B5" s="38" t="s">
        <v>52</v>
      </c>
      <c r="C5" s="39">
        <v>5136411</v>
      </c>
      <c r="D5" s="39">
        <v>7001000</v>
      </c>
      <c r="E5" s="39" t="s">
        <v>53</v>
      </c>
      <c r="F5" s="39">
        <v>162035968</v>
      </c>
    </row>
    <row r="6" spans="1:6" ht="26.25" customHeight="1">
      <c r="A6" s="37">
        <v>3</v>
      </c>
      <c r="B6" s="38" t="s">
        <v>54</v>
      </c>
      <c r="C6" s="39">
        <v>5020431</v>
      </c>
      <c r="D6" s="39">
        <v>6025019</v>
      </c>
      <c r="E6" s="39" t="s">
        <v>53</v>
      </c>
      <c r="F6" s="39">
        <v>148800847</v>
      </c>
    </row>
    <row r="7" spans="1:6" ht="26.25" customHeight="1">
      <c r="A7" s="37">
        <v>4</v>
      </c>
      <c r="B7" s="38" t="s">
        <v>55</v>
      </c>
      <c r="C7" s="39">
        <v>9744201</v>
      </c>
      <c r="D7" s="39">
        <v>4746464</v>
      </c>
      <c r="E7" s="39" t="s">
        <v>51</v>
      </c>
      <c r="F7" s="39">
        <v>101473880</v>
      </c>
    </row>
    <row r="8" spans="1:6" ht="26.25" customHeight="1">
      <c r="A8" s="37">
        <v>5</v>
      </c>
      <c r="B8" s="38" t="s">
        <v>56</v>
      </c>
      <c r="C8" s="39">
        <v>163680</v>
      </c>
      <c r="D8" s="39">
        <v>92</v>
      </c>
      <c r="E8" s="39" t="s">
        <v>21</v>
      </c>
      <c r="F8" s="39">
        <v>64139162</v>
      </c>
    </row>
    <row r="9" spans="1:6" ht="26.25" customHeight="1">
      <c r="A9" s="37">
        <v>6</v>
      </c>
      <c r="B9" s="38" t="s">
        <v>57</v>
      </c>
      <c r="C9" s="39">
        <v>112480</v>
      </c>
      <c r="D9" s="39">
        <v>12630</v>
      </c>
      <c r="E9" s="39" t="s">
        <v>21</v>
      </c>
      <c r="F9" s="39">
        <v>23617674</v>
      </c>
    </row>
    <row r="10" spans="1:6" ht="26.25" customHeight="1">
      <c r="A10" s="37">
        <v>7</v>
      </c>
      <c r="B10" s="38" t="s">
        <v>58</v>
      </c>
      <c r="C10" s="39">
        <v>82552</v>
      </c>
      <c r="D10" s="39">
        <v>5366</v>
      </c>
      <c r="E10" s="39" t="s">
        <v>51</v>
      </c>
      <c r="F10" s="39">
        <v>18818469</v>
      </c>
    </row>
    <row r="11" spans="1:6" ht="26.25" customHeight="1">
      <c r="A11" s="37">
        <v>8</v>
      </c>
      <c r="B11" s="38" t="s">
        <v>59</v>
      </c>
      <c r="C11" s="39">
        <v>1280222</v>
      </c>
      <c r="D11" s="39">
        <v>52505</v>
      </c>
      <c r="E11" s="39" t="s">
        <v>51</v>
      </c>
      <c r="F11" s="39">
        <v>13804691</v>
      </c>
    </row>
    <row r="12" spans="1:6" ht="26.25" customHeight="1">
      <c r="A12" s="37">
        <v>9</v>
      </c>
      <c r="B12" s="38" t="s">
        <v>60</v>
      </c>
      <c r="C12" s="39">
        <v>170145</v>
      </c>
      <c r="D12" s="39">
        <v>184051</v>
      </c>
      <c r="E12" s="39" t="s">
        <v>53</v>
      </c>
      <c r="F12" s="39">
        <v>10788370</v>
      </c>
    </row>
    <row r="13" spans="1:6" ht="26.25" customHeight="1">
      <c r="A13" s="37">
        <v>10</v>
      </c>
      <c r="B13" s="38" t="s">
        <v>61</v>
      </c>
      <c r="C13" s="39">
        <v>86914</v>
      </c>
      <c r="D13" s="39">
        <v>10668</v>
      </c>
      <c r="E13" s="39" t="s">
        <v>51</v>
      </c>
      <c r="F13" s="39">
        <v>10141506</v>
      </c>
    </row>
    <row r="14" spans="1:6" ht="26.25" customHeight="1">
      <c r="A14" s="37">
        <v>11</v>
      </c>
      <c r="B14" s="38" t="s">
        <v>62</v>
      </c>
      <c r="C14" s="39">
        <v>111519</v>
      </c>
      <c r="D14" s="39">
        <v>696</v>
      </c>
      <c r="E14" s="39" t="s">
        <v>51</v>
      </c>
      <c r="F14" s="39">
        <v>9758875</v>
      </c>
    </row>
    <row r="15" spans="1:6" ht="26.25" customHeight="1">
      <c r="A15" s="37">
        <v>12</v>
      </c>
      <c r="B15" s="38" t="s">
        <v>63</v>
      </c>
      <c r="C15" s="39">
        <v>43680</v>
      </c>
      <c r="D15" s="39">
        <v>38</v>
      </c>
      <c r="E15" s="39" t="s">
        <v>64</v>
      </c>
      <c r="F15" s="39">
        <v>8942066</v>
      </c>
    </row>
    <row r="16" spans="1:6" ht="26.25" customHeight="1">
      <c r="A16" s="37">
        <v>13</v>
      </c>
      <c r="B16" s="38" t="s">
        <v>65</v>
      </c>
      <c r="C16" s="39">
        <v>635000</v>
      </c>
      <c r="D16" s="39">
        <v>635000</v>
      </c>
      <c r="E16" s="39" t="s">
        <v>51</v>
      </c>
      <c r="F16" s="39">
        <v>8186250</v>
      </c>
    </row>
    <row r="17" spans="1:6" ht="26.25" customHeight="1">
      <c r="A17" s="37">
        <v>14</v>
      </c>
      <c r="B17" s="38" t="s">
        <v>66</v>
      </c>
      <c r="C17" s="39">
        <v>62875</v>
      </c>
      <c r="D17" s="39">
        <v>3749</v>
      </c>
      <c r="E17" s="39" t="s">
        <v>51</v>
      </c>
      <c r="F17" s="39">
        <v>6810314</v>
      </c>
    </row>
    <row r="18" spans="1:6" ht="26.25" customHeight="1">
      <c r="A18" s="37">
        <v>15</v>
      </c>
      <c r="B18" s="38" t="s">
        <v>67</v>
      </c>
      <c r="C18" s="39">
        <v>438000</v>
      </c>
      <c r="D18" s="39">
        <v>412520</v>
      </c>
      <c r="E18" s="39" t="s">
        <v>51</v>
      </c>
      <c r="F18" s="39">
        <v>6702890</v>
      </c>
    </row>
    <row r="19" spans="1:6" ht="26.25" customHeight="1">
      <c r="A19" s="37">
        <v>16</v>
      </c>
      <c r="B19" s="38" t="s">
        <v>68</v>
      </c>
      <c r="C19" s="39">
        <v>129600</v>
      </c>
      <c r="D19" s="39">
        <v>160000</v>
      </c>
      <c r="E19" s="39" t="s">
        <v>53</v>
      </c>
      <c r="F19" s="39">
        <v>4165764</v>
      </c>
    </row>
    <row r="20" spans="1:6" ht="26.25" customHeight="1">
      <c r="A20" s="37">
        <v>17</v>
      </c>
      <c r="B20" s="40" t="s">
        <v>69</v>
      </c>
      <c r="C20" s="39">
        <v>84430</v>
      </c>
      <c r="D20" s="39">
        <v>51</v>
      </c>
      <c r="E20" s="39" t="s">
        <v>51</v>
      </c>
      <c r="F20" s="39">
        <v>3751500</v>
      </c>
    </row>
    <row r="21" spans="1:6" ht="26.25" customHeight="1">
      <c r="A21" s="37">
        <v>18</v>
      </c>
      <c r="B21" s="38" t="s">
        <v>70</v>
      </c>
      <c r="C21" s="39">
        <v>1748</v>
      </c>
      <c r="D21" s="39">
        <v>3251</v>
      </c>
      <c r="E21" s="39" t="s">
        <v>51</v>
      </c>
      <c r="F21" s="39">
        <v>3236779</v>
      </c>
    </row>
    <row r="22" spans="1:6" ht="26.25" customHeight="1">
      <c r="A22" s="37">
        <v>19</v>
      </c>
      <c r="B22" s="38" t="s">
        <v>71</v>
      </c>
      <c r="C22" s="39">
        <v>128070</v>
      </c>
      <c r="D22" s="39">
        <v>126070</v>
      </c>
      <c r="E22" s="39" t="s">
        <v>51</v>
      </c>
      <c r="F22" s="39">
        <v>3148110</v>
      </c>
    </row>
    <row r="23" spans="1:6" ht="26.25" customHeight="1">
      <c r="A23" s="37">
        <v>20</v>
      </c>
      <c r="B23" s="38" t="s">
        <v>72</v>
      </c>
      <c r="C23" s="39">
        <v>160095</v>
      </c>
      <c r="D23" s="39">
        <v>160005</v>
      </c>
      <c r="E23" s="39" t="s">
        <v>53</v>
      </c>
      <c r="F23" s="39">
        <v>3099704</v>
      </c>
    </row>
    <row r="24" spans="1:6" ht="26.25" customHeight="1">
      <c r="A24" s="37">
        <v>21</v>
      </c>
      <c r="B24" s="38" t="s">
        <v>73</v>
      </c>
      <c r="C24" s="39">
        <v>86400</v>
      </c>
      <c r="D24" s="39">
        <v>120000</v>
      </c>
      <c r="E24" s="39" t="s">
        <v>53</v>
      </c>
      <c r="F24" s="39">
        <v>2934000</v>
      </c>
    </row>
    <row r="25" spans="1:6" ht="26.25" customHeight="1">
      <c r="A25" s="37">
        <v>22</v>
      </c>
      <c r="B25" s="38" t="s">
        <v>74</v>
      </c>
      <c r="C25" s="39">
        <v>44175</v>
      </c>
      <c r="D25" s="39">
        <v>99605</v>
      </c>
      <c r="E25" s="39" t="s">
        <v>51</v>
      </c>
      <c r="F25" s="39">
        <v>2808691</v>
      </c>
    </row>
    <row r="26" spans="1:6" ht="26.25" customHeight="1">
      <c r="A26" s="37">
        <v>23</v>
      </c>
      <c r="B26" s="38" t="s">
        <v>75</v>
      </c>
      <c r="C26" s="39">
        <v>1747</v>
      </c>
      <c r="D26" s="39">
        <v>29605</v>
      </c>
      <c r="E26" s="39" t="s">
        <v>51</v>
      </c>
      <c r="F26" s="39">
        <v>2528415</v>
      </c>
    </row>
    <row r="27" spans="1:6" ht="26.25" customHeight="1">
      <c r="A27" s="37">
        <v>24</v>
      </c>
      <c r="B27" s="38" t="s">
        <v>76</v>
      </c>
      <c r="C27" s="39">
        <v>18420</v>
      </c>
      <c r="D27" s="39">
        <v>1160</v>
      </c>
      <c r="E27" s="39" t="s">
        <v>51</v>
      </c>
      <c r="F27" s="39">
        <v>2263750</v>
      </c>
    </row>
    <row r="28" spans="1:6" ht="26.25" customHeight="1">
      <c r="A28" s="37">
        <v>25</v>
      </c>
      <c r="B28" s="38" t="s">
        <v>77</v>
      </c>
      <c r="C28" s="39">
        <v>28703</v>
      </c>
      <c r="D28" s="39">
        <v>1</v>
      </c>
      <c r="E28" s="39" t="s">
        <v>64</v>
      </c>
      <c r="F28" s="39">
        <v>1921410</v>
      </c>
    </row>
    <row r="29" spans="1:6" ht="26.25" customHeight="1">
      <c r="A29" s="37">
        <v>26</v>
      </c>
      <c r="B29" s="38" t="s">
        <v>78</v>
      </c>
      <c r="C29" s="39">
        <v>88900</v>
      </c>
      <c r="D29" s="39">
        <v>88900</v>
      </c>
      <c r="E29" s="39" t="s">
        <v>53</v>
      </c>
      <c r="F29" s="39">
        <v>1856105</v>
      </c>
    </row>
    <row r="30" spans="1:6" ht="26.25" customHeight="1">
      <c r="A30" s="37">
        <v>27</v>
      </c>
      <c r="B30" s="38" t="s">
        <v>79</v>
      </c>
      <c r="C30" s="39">
        <v>6025</v>
      </c>
      <c r="D30" s="39">
        <v>60</v>
      </c>
      <c r="E30" s="39" t="s">
        <v>51</v>
      </c>
      <c r="F30" s="39">
        <v>1850894</v>
      </c>
    </row>
    <row r="31" spans="1:6" ht="26.25" customHeight="1">
      <c r="A31" s="37">
        <v>28</v>
      </c>
      <c r="B31" s="38" t="s">
        <v>80</v>
      </c>
      <c r="C31" s="39">
        <v>46545</v>
      </c>
      <c r="D31" s="39">
        <v>5966</v>
      </c>
      <c r="E31" s="39" t="s">
        <v>51</v>
      </c>
      <c r="F31" s="39">
        <v>2398666</v>
      </c>
    </row>
    <row r="32" spans="1:6" ht="26.25" customHeight="1">
      <c r="A32" s="37">
        <v>29</v>
      </c>
      <c r="B32" s="38" t="s">
        <v>81</v>
      </c>
      <c r="C32" s="39">
        <v>15344</v>
      </c>
      <c r="D32" s="39">
        <v>14040</v>
      </c>
      <c r="E32" s="39" t="s">
        <v>53</v>
      </c>
      <c r="F32" s="39">
        <v>1359681</v>
      </c>
    </row>
    <row r="33" spans="1:6" ht="26.25" customHeight="1">
      <c r="A33" s="37">
        <v>30</v>
      </c>
      <c r="B33" s="38" t="s">
        <v>82</v>
      </c>
      <c r="C33" s="39">
        <v>5842</v>
      </c>
      <c r="D33" s="39">
        <v>55</v>
      </c>
      <c r="E33" s="39" t="s">
        <v>64</v>
      </c>
      <c r="F33" s="39">
        <v>1310976</v>
      </c>
    </row>
    <row r="34" spans="1:6" ht="26.25" customHeight="1">
      <c r="A34" s="37">
        <v>31</v>
      </c>
      <c r="B34" s="38" t="s">
        <v>83</v>
      </c>
      <c r="C34" s="39">
        <v>28841</v>
      </c>
      <c r="D34" s="39">
        <v>2864</v>
      </c>
      <c r="E34" s="39" t="s">
        <v>51</v>
      </c>
      <c r="F34" s="39">
        <v>1190827</v>
      </c>
    </row>
    <row r="35" spans="1:6" ht="26.25" customHeight="1">
      <c r="A35" s="37">
        <v>32</v>
      </c>
      <c r="B35" s="38" t="s">
        <v>84</v>
      </c>
      <c r="C35" s="39">
        <v>49000</v>
      </c>
      <c r="D35" s="39">
        <v>21100</v>
      </c>
      <c r="E35" s="39" t="s">
        <v>51</v>
      </c>
      <c r="F35" s="39">
        <v>784000</v>
      </c>
    </row>
    <row r="36" spans="1:6" ht="26.25" customHeight="1">
      <c r="A36" s="37">
        <v>33</v>
      </c>
      <c r="B36" s="41" t="s">
        <v>85</v>
      </c>
      <c r="C36" s="39">
        <v>10830</v>
      </c>
      <c r="D36" s="39">
        <v>1</v>
      </c>
      <c r="E36" s="39" t="s">
        <v>51</v>
      </c>
      <c r="F36" s="39">
        <v>760000</v>
      </c>
    </row>
    <row r="37" spans="1:6" ht="26.25" customHeight="1">
      <c r="A37" s="37">
        <v>34</v>
      </c>
      <c r="B37" s="38" t="s">
        <v>86</v>
      </c>
      <c r="C37" s="39">
        <v>31360</v>
      </c>
      <c r="D37" s="39">
        <v>32000</v>
      </c>
      <c r="E37" s="39" t="s">
        <v>53</v>
      </c>
      <c r="F37" s="39">
        <v>676480</v>
      </c>
    </row>
    <row r="38" spans="1:6" ht="26.25" customHeight="1">
      <c r="A38" s="37">
        <v>35</v>
      </c>
      <c r="B38" s="38" t="s">
        <v>87</v>
      </c>
      <c r="C38" s="39">
        <v>4258</v>
      </c>
      <c r="D38" s="39">
        <v>6</v>
      </c>
      <c r="E38" s="39" t="s">
        <v>51</v>
      </c>
      <c r="F38" s="39">
        <v>598000</v>
      </c>
    </row>
    <row r="39" spans="1:6" ht="26.25" customHeight="1">
      <c r="A39" s="37">
        <v>36</v>
      </c>
      <c r="B39" s="38" t="s">
        <v>88</v>
      </c>
      <c r="C39" s="39">
        <v>16000</v>
      </c>
      <c r="D39" s="39">
        <v>16000</v>
      </c>
      <c r="E39" s="39" t="s">
        <v>51</v>
      </c>
      <c r="F39" s="39">
        <v>497553</v>
      </c>
    </row>
    <row r="40" spans="1:6" ht="26.25" customHeight="1">
      <c r="A40" s="37">
        <v>37</v>
      </c>
      <c r="B40" s="38" t="s">
        <v>89</v>
      </c>
      <c r="C40" s="39">
        <v>2066</v>
      </c>
      <c r="D40" s="39">
        <v>2264</v>
      </c>
      <c r="E40" s="39" t="s">
        <v>51</v>
      </c>
      <c r="F40" s="39">
        <v>456806</v>
      </c>
    </row>
    <row r="41" spans="1:6" ht="26.25" customHeight="1">
      <c r="A41" s="37">
        <v>38</v>
      </c>
      <c r="B41" s="38" t="s">
        <v>90</v>
      </c>
      <c r="C41" s="39">
        <v>12500</v>
      </c>
      <c r="D41" s="39">
        <v>12500</v>
      </c>
      <c r="E41" s="39" t="s">
        <v>51</v>
      </c>
      <c r="F41" s="39">
        <v>425000</v>
      </c>
    </row>
    <row r="42" spans="1:6" ht="26.25" customHeight="1">
      <c r="A42" s="37">
        <v>39</v>
      </c>
      <c r="B42" s="38" t="s">
        <v>91</v>
      </c>
      <c r="C42" s="39">
        <v>21000</v>
      </c>
      <c r="D42" s="39">
        <v>10500</v>
      </c>
      <c r="E42" s="39" t="s">
        <v>51</v>
      </c>
      <c r="F42" s="39">
        <v>420000</v>
      </c>
    </row>
    <row r="43" spans="1:6" ht="26.25" customHeight="1">
      <c r="A43" s="37">
        <v>40</v>
      </c>
      <c r="B43" s="38" t="s">
        <v>92</v>
      </c>
      <c r="C43" s="39">
        <v>1077</v>
      </c>
      <c r="D43" s="39">
        <v>1164</v>
      </c>
      <c r="E43" s="39" t="s">
        <v>51</v>
      </c>
      <c r="F43" s="39">
        <v>389327</v>
      </c>
    </row>
    <row r="44" spans="1:6" ht="26.25" customHeight="1">
      <c r="A44" s="37">
        <v>41</v>
      </c>
      <c r="B44" s="38" t="s">
        <v>93</v>
      </c>
      <c r="C44" s="39">
        <v>82</v>
      </c>
      <c r="D44" s="39">
        <v>4</v>
      </c>
      <c r="E44" s="39" t="s">
        <v>51</v>
      </c>
      <c r="F44" s="39">
        <v>388784</v>
      </c>
    </row>
    <row r="45" spans="1:6" ht="26.25" customHeight="1">
      <c r="A45" s="37">
        <v>42</v>
      </c>
      <c r="B45" s="38" t="s">
        <v>94</v>
      </c>
      <c r="C45" s="39">
        <v>7368</v>
      </c>
      <c r="D45" s="39">
        <v>340000</v>
      </c>
      <c r="E45" s="39" t="s">
        <v>51</v>
      </c>
      <c r="F45" s="39">
        <v>240000</v>
      </c>
    </row>
    <row r="46" spans="1:6" ht="26.25" customHeight="1">
      <c r="A46" s="37">
        <v>43</v>
      </c>
      <c r="B46" s="38" t="s">
        <v>95</v>
      </c>
      <c r="C46" s="39">
        <v>26000</v>
      </c>
      <c r="D46" s="39">
        <v>26000</v>
      </c>
      <c r="E46" s="39" t="s">
        <v>51</v>
      </c>
      <c r="F46" s="39">
        <v>195000</v>
      </c>
    </row>
    <row r="47" spans="1:6" ht="26.25" customHeight="1">
      <c r="A47" s="37">
        <v>44</v>
      </c>
      <c r="B47" s="38" t="s">
        <v>96</v>
      </c>
      <c r="C47" s="39">
        <v>800</v>
      </c>
      <c r="D47" s="39">
        <v>1</v>
      </c>
      <c r="E47" s="39" t="s">
        <v>64</v>
      </c>
      <c r="F47" s="39">
        <v>185000</v>
      </c>
    </row>
    <row r="48" spans="1:6" ht="26.25" customHeight="1">
      <c r="A48" s="37">
        <v>45</v>
      </c>
      <c r="B48" s="38" t="s">
        <v>97</v>
      </c>
      <c r="C48" s="39">
        <v>25</v>
      </c>
      <c r="D48" s="39">
        <v>67</v>
      </c>
      <c r="E48" s="39" t="s">
        <v>51</v>
      </c>
      <c r="F48" s="39">
        <v>142965</v>
      </c>
    </row>
    <row r="49" spans="1:6" ht="26.25" customHeight="1">
      <c r="A49" s="37">
        <v>46</v>
      </c>
      <c r="B49" s="38" t="s">
        <v>98</v>
      </c>
      <c r="C49" s="39">
        <v>1200</v>
      </c>
      <c r="D49" s="39">
        <v>1</v>
      </c>
      <c r="E49" s="39" t="s">
        <v>51</v>
      </c>
      <c r="F49" s="39">
        <v>120000</v>
      </c>
    </row>
    <row r="50" spans="1:6" ht="26.25" customHeight="1">
      <c r="A50" s="37">
        <v>47</v>
      </c>
      <c r="B50" s="38" t="s">
        <v>99</v>
      </c>
      <c r="C50" s="39">
        <v>20</v>
      </c>
      <c r="D50" s="39">
        <v>2</v>
      </c>
      <c r="E50" s="39" t="s">
        <v>51</v>
      </c>
      <c r="F50" s="39">
        <v>100700</v>
      </c>
    </row>
    <row r="51" spans="1:6" ht="26.25" customHeight="1">
      <c r="A51" s="37">
        <v>48</v>
      </c>
      <c r="B51" s="38" t="s">
        <v>100</v>
      </c>
      <c r="C51" s="39">
        <v>195</v>
      </c>
      <c r="D51" s="39">
        <v>15</v>
      </c>
      <c r="E51" s="39" t="s">
        <v>51</v>
      </c>
      <c r="F51" s="39">
        <v>91320</v>
      </c>
    </row>
    <row r="52" spans="1:6" ht="26.25" customHeight="1">
      <c r="A52" s="37">
        <v>49</v>
      </c>
      <c r="B52" s="41" t="s">
        <v>101</v>
      </c>
      <c r="C52" s="39">
        <v>4000</v>
      </c>
      <c r="D52" s="39">
        <v>85</v>
      </c>
      <c r="E52" s="39" t="s">
        <v>51</v>
      </c>
      <c r="F52" s="39">
        <v>85700</v>
      </c>
    </row>
    <row r="53" spans="1:6" ht="26.25" customHeight="1">
      <c r="A53" s="37">
        <v>50</v>
      </c>
      <c r="B53" s="38" t="s">
        <v>102</v>
      </c>
      <c r="C53" s="39">
        <v>24000</v>
      </c>
      <c r="D53" s="39">
        <v>8000</v>
      </c>
      <c r="E53" s="39" t="s">
        <v>51</v>
      </c>
      <c r="F53" s="39">
        <v>80000</v>
      </c>
    </row>
    <row r="54" spans="1:6" ht="26.25" customHeight="1">
      <c r="A54" s="415" t="s">
        <v>103</v>
      </c>
      <c r="B54" s="416"/>
      <c r="C54" s="39">
        <f>SUM(C4:C53)</f>
        <v>28384536</v>
      </c>
      <c r="D54" s="39">
        <f>SUM(D4:D53)</f>
        <v>26112002</v>
      </c>
      <c r="E54" s="39"/>
      <c r="F54" s="39">
        <f>SUM(F4:F53)</f>
        <v>804518986</v>
      </c>
    </row>
    <row r="55" spans="1:6" ht="26.25" customHeight="1">
      <c r="A55" s="417" t="s">
        <v>104</v>
      </c>
      <c r="B55" s="418"/>
      <c r="C55" s="43">
        <f>C56-C54</f>
        <v>15531.579999998212</v>
      </c>
      <c r="D55" s="43">
        <f>D56-D54</f>
        <v>2211986.1999999993</v>
      </c>
      <c r="E55" s="43"/>
      <c r="F55" s="43">
        <f>F56-F54</f>
        <v>710470.7799999714</v>
      </c>
    </row>
    <row r="56" spans="1:6" ht="26.25" customHeight="1">
      <c r="A56" s="417" t="s">
        <v>40</v>
      </c>
      <c r="B56" s="418"/>
      <c r="C56" s="43">
        <v>28400067.58</v>
      </c>
      <c r="D56" s="43">
        <v>28323988.2</v>
      </c>
      <c r="E56" s="43"/>
      <c r="F56" s="43">
        <v>805229456.78</v>
      </c>
    </row>
    <row r="57" spans="1:6" ht="26.25" customHeight="1">
      <c r="A57" s="44"/>
      <c r="B57" s="45"/>
      <c r="C57" s="46"/>
      <c r="D57" s="46"/>
      <c r="E57" s="46"/>
      <c r="F57" s="46"/>
    </row>
    <row r="61" spans="1:6" ht="26.25" customHeight="1">
      <c r="A61" s="410" t="s">
        <v>43</v>
      </c>
      <c r="B61" s="410"/>
      <c r="C61" s="410"/>
      <c r="D61" s="410"/>
      <c r="E61" s="410"/>
      <c r="F61" s="410"/>
    </row>
    <row r="62" spans="1:6" ht="26.25" customHeight="1">
      <c r="A62" s="419" t="s">
        <v>148</v>
      </c>
      <c r="B62" s="419"/>
      <c r="C62" s="419"/>
      <c r="D62" s="419"/>
      <c r="E62" s="419"/>
      <c r="F62" s="419"/>
    </row>
    <row r="63" spans="1:6" ht="26.25" customHeight="1">
      <c r="A63" s="44"/>
      <c r="B63" s="45"/>
      <c r="C63" s="46"/>
      <c r="D63" s="46"/>
      <c r="E63" s="114"/>
      <c r="F63" s="46"/>
    </row>
    <row r="64" spans="1:6" ht="26.25" customHeight="1">
      <c r="A64" s="115" t="s">
        <v>45</v>
      </c>
      <c r="B64" s="116" t="s">
        <v>46</v>
      </c>
      <c r="C64" s="117" t="s">
        <v>47</v>
      </c>
      <c r="D64" s="420" t="s">
        <v>48</v>
      </c>
      <c r="E64" s="421"/>
      <c r="F64" s="117" t="s">
        <v>49</v>
      </c>
    </row>
    <row r="65" spans="1:6" ht="26.25" customHeight="1">
      <c r="A65" s="37">
        <v>1</v>
      </c>
      <c r="B65" s="118" t="s">
        <v>54</v>
      </c>
      <c r="C65" s="119">
        <v>7481114</v>
      </c>
      <c r="D65" s="119">
        <v>8981655</v>
      </c>
      <c r="E65" s="120" t="s">
        <v>53</v>
      </c>
      <c r="F65" s="119">
        <v>221013194</v>
      </c>
    </row>
    <row r="66" spans="1:6" ht="26.25" customHeight="1">
      <c r="A66" s="37">
        <v>2</v>
      </c>
      <c r="B66" s="118" t="s">
        <v>50</v>
      </c>
      <c r="C66" s="119">
        <v>2753220</v>
      </c>
      <c r="D66" s="119">
        <v>4602166</v>
      </c>
      <c r="E66" s="120" t="s">
        <v>51</v>
      </c>
      <c r="F66" s="119">
        <v>132409145</v>
      </c>
    </row>
    <row r="67" spans="1:6" ht="26.25" customHeight="1">
      <c r="A67" s="37">
        <v>3</v>
      </c>
      <c r="B67" s="118" t="s">
        <v>52</v>
      </c>
      <c r="C67" s="119">
        <v>3745639</v>
      </c>
      <c r="D67" s="119">
        <v>5102000</v>
      </c>
      <c r="E67" s="120" t="s">
        <v>53</v>
      </c>
      <c r="F67" s="119">
        <v>116962838</v>
      </c>
    </row>
    <row r="68" spans="1:6" ht="26.25" customHeight="1">
      <c r="A68" s="37">
        <v>4</v>
      </c>
      <c r="B68" s="118" t="s">
        <v>55</v>
      </c>
      <c r="C68" s="119">
        <v>9324037</v>
      </c>
      <c r="D68" s="119">
        <v>4457885</v>
      </c>
      <c r="E68" s="120" t="s">
        <v>51</v>
      </c>
      <c r="F68" s="119">
        <v>116555222</v>
      </c>
    </row>
    <row r="69" spans="1:6" ht="26.25" customHeight="1">
      <c r="A69" s="37">
        <v>5</v>
      </c>
      <c r="B69" s="118" t="s">
        <v>56</v>
      </c>
      <c r="C69" s="119">
        <v>296579</v>
      </c>
      <c r="D69" s="119">
        <v>168</v>
      </c>
      <c r="E69" s="120" t="s">
        <v>21</v>
      </c>
      <c r="F69" s="119">
        <v>115271155</v>
      </c>
    </row>
    <row r="70" spans="1:6" ht="26.25" customHeight="1">
      <c r="A70" s="37">
        <v>6</v>
      </c>
      <c r="B70" s="118" t="s">
        <v>57</v>
      </c>
      <c r="C70" s="119">
        <v>151850</v>
      </c>
      <c r="D70" s="119">
        <v>14617</v>
      </c>
      <c r="E70" s="120" t="s">
        <v>64</v>
      </c>
      <c r="F70" s="119">
        <v>45015834</v>
      </c>
    </row>
    <row r="71" spans="1:6" ht="26.25" customHeight="1">
      <c r="A71" s="37">
        <v>7</v>
      </c>
      <c r="B71" s="118" t="s">
        <v>58</v>
      </c>
      <c r="C71" s="119">
        <v>160904</v>
      </c>
      <c r="D71" s="119">
        <v>4733</v>
      </c>
      <c r="E71" s="120" t="s">
        <v>51</v>
      </c>
      <c r="F71" s="119">
        <v>25408974</v>
      </c>
    </row>
    <row r="72" spans="1:6" ht="26.25" customHeight="1">
      <c r="A72" s="37">
        <v>8</v>
      </c>
      <c r="B72" s="118" t="s">
        <v>149</v>
      </c>
      <c r="C72" s="119">
        <v>168720</v>
      </c>
      <c r="D72" s="119">
        <v>8</v>
      </c>
      <c r="E72" s="120" t="s">
        <v>64</v>
      </c>
      <c r="F72" s="119">
        <v>24004525</v>
      </c>
    </row>
    <row r="73" spans="1:6" ht="26.25" customHeight="1">
      <c r="A73" s="37">
        <v>9</v>
      </c>
      <c r="B73" s="118" t="s">
        <v>60</v>
      </c>
      <c r="C73" s="119">
        <v>268056</v>
      </c>
      <c r="D73" s="119">
        <v>286585</v>
      </c>
      <c r="E73" s="120" t="s">
        <v>53</v>
      </c>
      <c r="F73" s="119">
        <v>13486519</v>
      </c>
    </row>
    <row r="74" spans="1:6" ht="26.25" customHeight="1">
      <c r="A74" s="37">
        <v>10</v>
      </c>
      <c r="B74" s="118" t="s">
        <v>59</v>
      </c>
      <c r="C74" s="119">
        <v>1010085</v>
      </c>
      <c r="D74" s="119">
        <v>42210</v>
      </c>
      <c r="E74" s="120" t="s">
        <v>51</v>
      </c>
      <c r="F74" s="119">
        <v>11391250</v>
      </c>
    </row>
    <row r="75" spans="1:6" ht="26.25" customHeight="1">
      <c r="A75" s="37">
        <v>11</v>
      </c>
      <c r="B75" s="118" t="s">
        <v>61</v>
      </c>
      <c r="C75" s="119">
        <v>81732</v>
      </c>
      <c r="D75" s="119">
        <v>7108</v>
      </c>
      <c r="E75" s="120" t="s">
        <v>51</v>
      </c>
      <c r="F75" s="119">
        <v>9805278</v>
      </c>
    </row>
    <row r="76" spans="1:6" ht="26.25" customHeight="1">
      <c r="A76" s="37">
        <v>12</v>
      </c>
      <c r="B76" s="118" t="s">
        <v>62</v>
      </c>
      <c r="C76" s="119">
        <v>95691</v>
      </c>
      <c r="D76" s="119">
        <v>591</v>
      </c>
      <c r="E76" s="120" t="s">
        <v>64</v>
      </c>
      <c r="F76" s="119">
        <v>9077616</v>
      </c>
    </row>
    <row r="77" spans="1:6" ht="26.25" customHeight="1">
      <c r="A77" s="37">
        <v>13</v>
      </c>
      <c r="B77" s="118" t="s">
        <v>78</v>
      </c>
      <c r="C77" s="119">
        <v>376065</v>
      </c>
      <c r="D77" s="119">
        <v>376065</v>
      </c>
      <c r="E77" s="120" t="s">
        <v>53</v>
      </c>
      <c r="F77" s="119">
        <v>8473737</v>
      </c>
    </row>
    <row r="78" spans="1:6" ht="26.25" customHeight="1">
      <c r="A78" s="37">
        <v>14</v>
      </c>
      <c r="B78" s="118" t="s">
        <v>66</v>
      </c>
      <c r="C78" s="119">
        <v>72001</v>
      </c>
      <c r="D78" s="119">
        <v>4207</v>
      </c>
      <c r="E78" s="120" t="s">
        <v>51</v>
      </c>
      <c r="F78" s="119">
        <v>7721218</v>
      </c>
    </row>
    <row r="79" spans="1:6" ht="26.25" customHeight="1">
      <c r="A79" s="37">
        <v>15</v>
      </c>
      <c r="B79" s="118" t="s">
        <v>74</v>
      </c>
      <c r="C79" s="119">
        <v>42410</v>
      </c>
      <c r="D79" s="119">
        <v>70604</v>
      </c>
      <c r="E79" s="120" t="s">
        <v>51</v>
      </c>
      <c r="F79" s="119">
        <v>6775967</v>
      </c>
    </row>
    <row r="80" spans="1:6" ht="26.25" customHeight="1">
      <c r="A80" s="37">
        <v>16</v>
      </c>
      <c r="B80" s="118" t="s">
        <v>67</v>
      </c>
      <c r="C80" s="119">
        <v>374500</v>
      </c>
      <c r="D80" s="119">
        <v>279470</v>
      </c>
      <c r="E80" s="120" t="s">
        <v>51</v>
      </c>
      <c r="F80" s="119">
        <v>5677810</v>
      </c>
    </row>
    <row r="81" spans="1:6" ht="26.25" customHeight="1">
      <c r="A81" s="37">
        <v>17</v>
      </c>
      <c r="B81" s="121" t="s">
        <v>150</v>
      </c>
      <c r="C81" s="119">
        <v>67700</v>
      </c>
      <c r="D81" s="119">
        <v>38</v>
      </c>
      <c r="E81" s="120" t="s">
        <v>51</v>
      </c>
      <c r="F81" s="119">
        <v>5600000</v>
      </c>
    </row>
    <row r="82" spans="1:6" ht="26.25" customHeight="1">
      <c r="A82" s="37">
        <v>18</v>
      </c>
      <c r="B82" s="118" t="s">
        <v>68</v>
      </c>
      <c r="C82" s="119">
        <v>162000</v>
      </c>
      <c r="D82" s="119">
        <v>200000</v>
      </c>
      <c r="E82" s="120" t="s">
        <v>53</v>
      </c>
      <c r="F82" s="119">
        <v>5198943</v>
      </c>
    </row>
    <row r="83" spans="1:6" ht="26.25" customHeight="1">
      <c r="A83" s="37">
        <v>19</v>
      </c>
      <c r="B83" s="118" t="s">
        <v>76</v>
      </c>
      <c r="C83" s="119">
        <v>48957</v>
      </c>
      <c r="D83" s="119">
        <v>21395</v>
      </c>
      <c r="E83" s="120" t="s">
        <v>51</v>
      </c>
      <c r="F83" s="119">
        <v>3508930</v>
      </c>
    </row>
    <row r="84" spans="1:6" ht="26.25" customHeight="1">
      <c r="A84" s="37">
        <v>20</v>
      </c>
      <c r="B84" s="118" t="s">
        <v>72</v>
      </c>
      <c r="C84" s="119">
        <v>160191</v>
      </c>
      <c r="D84" s="119">
        <v>160012</v>
      </c>
      <c r="E84" s="120" t="s">
        <v>53</v>
      </c>
      <c r="F84" s="119">
        <v>3105667</v>
      </c>
    </row>
    <row r="85" spans="1:6" ht="26.25" customHeight="1">
      <c r="A85" s="37">
        <v>21</v>
      </c>
      <c r="B85" s="118" t="s">
        <v>100</v>
      </c>
      <c r="C85" s="119">
        <v>17300</v>
      </c>
      <c r="D85" s="119">
        <v>23</v>
      </c>
      <c r="E85" s="120" t="s">
        <v>51</v>
      </c>
      <c r="F85" s="119">
        <v>3082188</v>
      </c>
    </row>
    <row r="86" spans="1:6" ht="26.25" customHeight="1">
      <c r="A86" s="37">
        <v>22</v>
      </c>
      <c r="B86" s="118" t="s">
        <v>79</v>
      </c>
      <c r="C86" s="119">
        <v>10460</v>
      </c>
      <c r="D86" s="119">
        <v>102</v>
      </c>
      <c r="E86" s="120" t="s">
        <v>51</v>
      </c>
      <c r="F86" s="119">
        <v>2961263</v>
      </c>
    </row>
    <row r="87" spans="1:6" ht="26.25" customHeight="1">
      <c r="A87" s="37">
        <v>23</v>
      </c>
      <c r="B87" s="118" t="s">
        <v>70</v>
      </c>
      <c r="C87" s="119">
        <v>2174</v>
      </c>
      <c r="D87" s="119">
        <v>2284</v>
      </c>
      <c r="E87" s="120" t="s">
        <v>51</v>
      </c>
      <c r="F87" s="119">
        <v>2652394</v>
      </c>
    </row>
    <row r="88" spans="1:6" ht="26.25" customHeight="1">
      <c r="A88" s="37">
        <v>24</v>
      </c>
      <c r="B88" s="118" t="s">
        <v>151</v>
      </c>
      <c r="C88" s="119">
        <v>40330</v>
      </c>
      <c r="D88" s="119">
        <v>4</v>
      </c>
      <c r="E88" s="120" t="s">
        <v>51</v>
      </c>
      <c r="F88" s="119">
        <v>2446440</v>
      </c>
    </row>
    <row r="89" spans="1:6" ht="26.25" customHeight="1">
      <c r="A89" s="37">
        <v>25</v>
      </c>
      <c r="B89" s="118" t="s">
        <v>63</v>
      </c>
      <c r="C89" s="119">
        <v>16282</v>
      </c>
      <c r="D89" s="119">
        <v>204</v>
      </c>
      <c r="E89" s="120" t="s">
        <v>64</v>
      </c>
      <c r="F89" s="119">
        <v>2344699</v>
      </c>
    </row>
    <row r="90" spans="1:6" ht="26.25" customHeight="1">
      <c r="A90" s="37">
        <v>26</v>
      </c>
      <c r="B90" s="118" t="s">
        <v>71</v>
      </c>
      <c r="C90" s="119">
        <v>165094</v>
      </c>
      <c r="D90" s="119">
        <v>146262</v>
      </c>
      <c r="E90" s="120" t="s">
        <v>51</v>
      </c>
      <c r="F90" s="119">
        <v>1918632</v>
      </c>
    </row>
    <row r="91" spans="1:6" ht="26.25" customHeight="1">
      <c r="A91" s="37">
        <v>27</v>
      </c>
      <c r="B91" s="118" t="s">
        <v>86</v>
      </c>
      <c r="C91" s="119">
        <v>70720</v>
      </c>
      <c r="D91" s="119">
        <v>64320</v>
      </c>
      <c r="E91" s="120" t="s">
        <v>53</v>
      </c>
      <c r="F91" s="119">
        <v>1896960</v>
      </c>
    </row>
    <row r="92" spans="1:6" ht="26.25" customHeight="1">
      <c r="A92" s="37">
        <v>28</v>
      </c>
      <c r="B92" s="118" t="s">
        <v>87</v>
      </c>
      <c r="C92" s="119">
        <v>5660</v>
      </c>
      <c r="D92" s="119">
        <v>5</v>
      </c>
      <c r="E92" s="120" t="s">
        <v>51</v>
      </c>
      <c r="F92" s="119">
        <v>1833410</v>
      </c>
    </row>
    <row r="93" spans="1:6" ht="26.25" customHeight="1">
      <c r="A93" s="37">
        <v>29</v>
      </c>
      <c r="B93" s="118" t="s">
        <v>75</v>
      </c>
      <c r="C93" s="119">
        <v>1235</v>
      </c>
      <c r="D93" s="119">
        <v>10599</v>
      </c>
      <c r="E93" s="120" t="s">
        <v>51</v>
      </c>
      <c r="F93" s="119">
        <v>1776524</v>
      </c>
    </row>
    <row r="94" spans="1:6" ht="26.25" customHeight="1">
      <c r="A94" s="37">
        <v>30</v>
      </c>
      <c r="B94" s="118" t="s">
        <v>92</v>
      </c>
      <c r="C94" s="119">
        <v>10669</v>
      </c>
      <c r="D94" s="119">
        <v>2197</v>
      </c>
      <c r="E94" s="120" t="s">
        <v>51</v>
      </c>
      <c r="F94" s="119">
        <v>1600668</v>
      </c>
    </row>
    <row r="95" spans="1:6" ht="26.25" customHeight="1">
      <c r="A95" s="37">
        <v>31</v>
      </c>
      <c r="B95" s="118" t="s">
        <v>152</v>
      </c>
      <c r="C95" s="119">
        <v>8036</v>
      </c>
      <c r="D95" s="119">
        <v>46</v>
      </c>
      <c r="E95" s="120"/>
      <c r="F95" s="119">
        <v>1501710</v>
      </c>
    </row>
    <row r="96" spans="1:6" ht="26.25" customHeight="1">
      <c r="A96" s="37">
        <v>32</v>
      </c>
      <c r="B96" s="118" t="s">
        <v>153</v>
      </c>
      <c r="C96" s="119">
        <v>4000</v>
      </c>
      <c r="D96" s="119">
        <v>1</v>
      </c>
      <c r="E96" s="120" t="s">
        <v>21</v>
      </c>
      <c r="F96" s="119">
        <v>1481673</v>
      </c>
    </row>
    <row r="97" spans="1:6" ht="26.25" customHeight="1">
      <c r="A97" s="37">
        <v>33</v>
      </c>
      <c r="B97" s="118" t="s">
        <v>154</v>
      </c>
      <c r="C97" s="119">
        <v>3114</v>
      </c>
      <c r="D97" s="119">
        <v>1</v>
      </c>
      <c r="E97" s="120" t="s">
        <v>64</v>
      </c>
      <c r="F97" s="119">
        <v>1481673</v>
      </c>
    </row>
    <row r="98" spans="1:6" ht="26.25" customHeight="1">
      <c r="A98" s="37">
        <v>34</v>
      </c>
      <c r="B98" s="118" t="s">
        <v>155</v>
      </c>
      <c r="C98" s="119">
        <v>3000</v>
      </c>
      <c r="D98" s="119">
        <v>2</v>
      </c>
      <c r="E98" s="120" t="s">
        <v>64</v>
      </c>
      <c r="F98" s="119">
        <v>1360000</v>
      </c>
    </row>
    <row r="99" spans="1:6" ht="26.25" customHeight="1">
      <c r="A99" s="37">
        <v>35</v>
      </c>
      <c r="B99" s="118" t="s">
        <v>81</v>
      </c>
      <c r="C99" s="119">
        <v>17303</v>
      </c>
      <c r="D99" s="119">
        <v>18309</v>
      </c>
      <c r="E99" s="120" t="s">
        <v>53</v>
      </c>
      <c r="F99" s="119">
        <v>1318082</v>
      </c>
    </row>
    <row r="100" spans="1:6" ht="26.25" customHeight="1">
      <c r="A100" s="37">
        <v>36</v>
      </c>
      <c r="B100" s="118" t="s">
        <v>85</v>
      </c>
      <c r="C100" s="119">
        <v>23050</v>
      </c>
      <c r="D100" s="119">
        <v>2</v>
      </c>
      <c r="E100" s="120" t="s">
        <v>21</v>
      </c>
      <c r="F100" s="119">
        <v>1280000</v>
      </c>
    </row>
    <row r="101" spans="1:6" ht="26.25" customHeight="1">
      <c r="A101" s="37">
        <v>37</v>
      </c>
      <c r="B101" s="118" t="s">
        <v>80</v>
      </c>
      <c r="C101" s="119">
        <v>27090</v>
      </c>
      <c r="D101" s="119">
        <v>817</v>
      </c>
      <c r="E101" s="120" t="s">
        <v>51</v>
      </c>
      <c r="F101" s="119">
        <v>1129593</v>
      </c>
    </row>
    <row r="102" spans="1:6" ht="26.25" customHeight="1">
      <c r="A102" s="37">
        <v>38</v>
      </c>
      <c r="B102" s="118" t="s">
        <v>156</v>
      </c>
      <c r="C102" s="119">
        <v>22000</v>
      </c>
      <c r="D102" s="119">
        <v>22</v>
      </c>
      <c r="E102" s="120" t="s">
        <v>51</v>
      </c>
      <c r="F102" s="119">
        <v>1016400</v>
      </c>
    </row>
    <row r="103" spans="1:6" ht="26.25" customHeight="1">
      <c r="A103" s="37">
        <v>39</v>
      </c>
      <c r="B103" s="118" t="s">
        <v>73</v>
      </c>
      <c r="C103" s="119">
        <v>28800</v>
      </c>
      <c r="D103" s="119">
        <v>40000</v>
      </c>
      <c r="E103" s="120" t="s">
        <v>53</v>
      </c>
      <c r="F103" s="119">
        <v>974400</v>
      </c>
    </row>
    <row r="104" spans="1:6" ht="26.25" customHeight="1">
      <c r="A104" s="37">
        <v>40</v>
      </c>
      <c r="B104" s="118" t="s">
        <v>88</v>
      </c>
      <c r="C104" s="119">
        <v>24000</v>
      </c>
      <c r="D104" s="119">
        <v>16040</v>
      </c>
      <c r="E104" s="120" t="s">
        <v>51</v>
      </c>
      <c r="F104" s="119">
        <v>740836</v>
      </c>
    </row>
    <row r="105" spans="1:6" ht="26.25" customHeight="1">
      <c r="A105" s="37">
        <v>41</v>
      </c>
      <c r="B105" s="118" t="s">
        <v>82</v>
      </c>
      <c r="C105" s="119">
        <v>3519</v>
      </c>
      <c r="D105" s="119">
        <v>67</v>
      </c>
      <c r="E105" s="120" t="s">
        <v>51</v>
      </c>
      <c r="F105" s="119">
        <v>701832</v>
      </c>
    </row>
    <row r="106" spans="1:6" ht="26.25" customHeight="1">
      <c r="A106" s="37">
        <v>42</v>
      </c>
      <c r="B106" s="118" t="s">
        <v>83</v>
      </c>
      <c r="C106" s="119">
        <v>13106</v>
      </c>
      <c r="D106" s="119">
        <v>1759</v>
      </c>
      <c r="E106" s="120" t="s">
        <v>51</v>
      </c>
      <c r="F106" s="119">
        <v>643388</v>
      </c>
    </row>
    <row r="107" spans="1:6" ht="26.25" customHeight="1">
      <c r="A107" s="37">
        <v>43</v>
      </c>
      <c r="B107" s="118" t="s">
        <v>157</v>
      </c>
      <c r="C107" s="119">
        <v>56500</v>
      </c>
      <c r="D107" s="119">
        <v>25630</v>
      </c>
      <c r="E107" s="120" t="s">
        <v>51</v>
      </c>
      <c r="F107" s="119">
        <v>551875</v>
      </c>
    </row>
    <row r="108" spans="1:6" ht="26.25" customHeight="1">
      <c r="A108" s="37">
        <v>44</v>
      </c>
      <c r="B108" s="118" t="s">
        <v>84</v>
      </c>
      <c r="C108" s="119">
        <v>75000</v>
      </c>
      <c r="D108" s="119">
        <v>3750</v>
      </c>
      <c r="E108" s="120" t="s">
        <v>51</v>
      </c>
      <c r="F108" s="119">
        <v>295500</v>
      </c>
    </row>
    <row r="109" spans="1:6" ht="26.25" customHeight="1">
      <c r="A109" s="37">
        <v>45</v>
      </c>
      <c r="B109" s="118" t="s">
        <v>158</v>
      </c>
      <c r="C109" s="119">
        <v>1406</v>
      </c>
      <c r="D109" s="119">
        <v>800</v>
      </c>
      <c r="E109" s="120" t="s">
        <v>51</v>
      </c>
      <c r="F109" s="119">
        <v>211640</v>
      </c>
    </row>
    <row r="110" spans="1:6" ht="26.25" customHeight="1">
      <c r="A110" s="37">
        <v>46</v>
      </c>
      <c r="B110" s="118" t="s">
        <v>95</v>
      </c>
      <c r="C110" s="119">
        <v>25700</v>
      </c>
      <c r="D110" s="119">
        <v>1285</v>
      </c>
      <c r="E110" s="120" t="s">
        <v>51</v>
      </c>
      <c r="F110" s="119">
        <v>192750</v>
      </c>
    </row>
    <row r="111" spans="1:6" ht="26.25" customHeight="1">
      <c r="A111" s="37">
        <v>47</v>
      </c>
      <c r="B111" s="118" t="s">
        <v>99</v>
      </c>
      <c r="C111" s="119">
        <v>40</v>
      </c>
      <c r="D111" s="119">
        <v>19</v>
      </c>
      <c r="E111" s="120" t="s">
        <v>51</v>
      </c>
      <c r="F111" s="119">
        <v>173630</v>
      </c>
    </row>
    <row r="112" spans="1:6" ht="26.25" customHeight="1">
      <c r="A112" s="37">
        <v>48</v>
      </c>
      <c r="B112" s="118" t="s">
        <v>65</v>
      </c>
      <c r="C112" s="119">
        <v>26030</v>
      </c>
      <c r="D112" s="119">
        <v>722</v>
      </c>
      <c r="E112" s="120" t="s">
        <v>51</v>
      </c>
      <c r="F112" s="119">
        <v>168050</v>
      </c>
    </row>
    <row r="113" spans="1:6" ht="26.25" customHeight="1">
      <c r="A113" s="37">
        <v>49</v>
      </c>
      <c r="B113" s="118" t="s">
        <v>159</v>
      </c>
      <c r="C113" s="119">
        <v>1000</v>
      </c>
      <c r="D113" s="119">
        <v>2</v>
      </c>
      <c r="E113" s="120" t="s">
        <v>64</v>
      </c>
      <c r="F113" s="119">
        <v>140000</v>
      </c>
    </row>
    <row r="114" spans="1:6" ht="26.25" customHeight="1">
      <c r="A114" s="37">
        <v>50</v>
      </c>
      <c r="B114" s="122" t="s">
        <v>160</v>
      </c>
      <c r="C114" s="123">
        <v>6000</v>
      </c>
      <c r="D114" s="123">
        <v>120</v>
      </c>
      <c r="E114" s="37" t="s">
        <v>51</v>
      </c>
      <c r="F114" s="17">
        <v>102000</v>
      </c>
    </row>
    <row r="115" spans="1:6" ht="26.25" customHeight="1">
      <c r="A115" s="422" t="s">
        <v>103</v>
      </c>
      <c r="B115" s="422"/>
      <c r="C115" s="124">
        <f>SUM(C65:C114)</f>
        <v>27550069</v>
      </c>
      <c r="D115" s="124">
        <f>SUM(D65:D114)</f>
        <v>24946911</v>
      </c>
      <c r="E115" s="125"/>
      <c r="F115" s="124">
        <f>SUM(F65:F114)</f>
        <v>924442032</v>
      </c>
    </row>
    <row r="116" spans="1:6" ht="26.25" customHeight="1">
      <c r="A116" s="422" t="s">
        <v>104</v>
      </c>
      <c r="B116" s="422"/>
      <c r="C116" s="126">
        <f>C117-C115</f>
        <v>38764.1799999997</v>
      </c>
      <c r="D116" s="126">
        <v>92281</v>
      </c>
      <c r="E116" s="127"/>
      <c r="F116" s="126">
        <f>F117-F115</f>
        <v>828179.6599999666</v>
      </c>
    </row>
    <row r="117" spans="1:6" ht="26.25" customHeight="1">
      <c r="A117" s="422" t="s">
        <v>40</v>
      </c>
      <c r="B117" s="422"/>
      <c r="C117" s="126">
        <v>27588833.18</v>
      </c>
      <c r="D117" s="126">
        <f>SUM(D115:D116)</f>
        <v>25039192</v>
      </c>
      <c r="E117" s="127"/>
      <c r="F117" s="126">
        <v>925270211.66</v>
      </c>
    </row>
    <row r="118" spans="1:6" ht="26.25" customHeight="1">
      <c r="A118" s="44"/>
      <c r="B118" s="45"/>
      <c r="C118" s="46"/>
      <c r="D118" s="46"/>
      <c r="E118" s="114"/>
      <c r="F118" s="46"/>
    </row>
    <row r="119" spans="1:6" ht="26.25" customHeight="1">
      <c r="A119" s="44"/>
      <c r="B119" s="45"/>
      <c r="C119" s="46"/>
      <c r="D119" s="46"/>
      <c r="E119" s="114"/>
      <c r="F119" s="46"/>
    </row>
    <row r="120" spans="1:6" ht="26.25" customHeight="1">
      <c r="A120" s="45" t="s">
        <v>161</v>
      </c>
      <c r="B120" s="45"/>
      <c r="C120" s="45"/>
      <c r="D120" s="45"/>
      <c r="E120" s="45"/>
      <c r="F120" s="45"/>
    </row>
    <row r="121" spans="1:6" ht="26.25" customHeight="1">
      <c r="A121" s="44"/>
      <c r="B121" s="45"/>
      <c r="C121" s="46"/>
      <c r="D121" s="46"/>
      <c r="E121" s="114"/>
      <c r="F121" s="46"/>
    </row>
    <row r="125" spans="1:6" ht="26.25" customHeight="1">
      <c r="A125" s="406" t="s">
        <v>43</v>
      </c>
      <c r="B125" s="406"/>
      <c r="C125" s="406"/>
      <c r="D125" s="406"/>
      <c r="E125" s="406"/>
      <c r="F125" s="406"/>
    </row>
    <row r="126" spans="1:6" ht="26.25" customHeight="1">
      <c r="A126" s="414" t="s">
        <v>193</v>
      </c>
      <c r="B126" s="414"/>
      <c r="C126" s="414"/>
      <c r="D126" s="414"/>
      <c r="E126" s="414"/>
      <c r="F126" s="414"/>
    </row>
    <row r="127" spans="1:6" ht="26.25" customHeight="1">
      <c r="A127" s="131"/>
      <c r="B127" s="132"/>
      <c r="C127" s="133"/>
      <c r="D127" s="133"/>
      <c r="E127" s="134"/>
      <c r="F127" s="133"/>
    </row>
    <row r="128" spans="1:6" ht="26.25" customHeight="1">
      <c r="A128" s="135" t="s">
        <v>45</v>
      </c>
      <c r="B128" s="136" t="s">
        <v>46</v>
      </c>
      <c r="C128" s="137" t="s">
        <v>47</v>
      </c>
      <c r="D128" s="137" t="s">
        <v>48</v>
      </c>
      <c r="E128" s="137"/>
      <c r="F128" s="137" t="s">
        <v>49</v>
      </c>
    </row>
    <row r="129" spans="1:6" ht="26.25" customHeight="1">
      <c r="A129" s="138">
        <v>1</v>
      </c>
      <c r="B129" s="41" t="s">
        <v>54</v>
      </c>
      <c r="C129" s="139">
        <v>8745408</v>
      </c>
      <c r="D129" s="139">
        <v>10504053</v>
      </c>
      <c r="E129" s="140" t="s">
        <v>53</v>
      </c>
      <c r="F129" s="139">
        <v>274852460</v>
      </c>
    </row>
    <row r="130" spans="1:6" ht="26.25" customHeight="1">
      <c r="A130" s="138">
        <v>2</v>
      </c>
      <c r="B130" s="41" t="s">
        <v>55</v>
      </c>
      <c r="C130" s="139">
        <v>13176150</v>
      </c>
      <c r="D130" s="139">
        <v>14336258</v>
      </c>
      <c r="E130" s="140" t="s">
        <v>51</v>
      </c>
      <c r="F130" s="139">
        <v>192015189</v>
      </c>
    </row>
    <row r="131" spans="1:6" ht="26.25" customHeight="1">
      <c r="A131" s="138">
        <v>3</v>
      </c>
      <c r="B131" s="41" t="s">
        <v>50</v>
      </c>
      <c r="C131" s="139">
        <v>3112566</v>
      </c>
      <c r="D131" s="139">
        <v>8771041</v>
      </c>
      <c r="E131" s="140" t="s">
        <v>51</v>
      </c>
      <c r="F131" s="139">
        <v>161759998</v>
      </c>
    </row>
    <row r="132" spans="1:6" ht="26.25" customHeight="1">
      <c r="A132" s="138">
        <v>4</v>
      </c>
      <c r="B132" s="41" t="s">
        <v>52</v>
      </c>
      <c r="C132" s="139">
        <v>3939834</v>
      </c>
      <c r="D132" s="139">
        <v>5376424</v>
      </c>
      <c r="E132" s="140" t="s">
        <v>53</v>
      </c>
      <c r="F132" s="139">
        <v>132831292</v>
      </c>
    </row>
    <row r="133" spans="1:6" ht="26.25" customHeight="1">
      <c r="A133" s="138">
        <v>5</v>
      </c>
      <c r="B133" s="41" t="s">
        <v>56</v>
      </c>
      <c r="C133" s="139">
        <v>305920</v>
      </c>
      <c r="D133" s="139">
        <v>174</v>
      </c>
      <c r="E133" s="140" t="s">
        <v>21</v>
      </c>
      <c r="F133" s="139">
        <v>126973261</v>
      </c>
    </row>
    <row r="134" spans="1:6" ht="26.25" customHeight="1">
      <c r="A134" s="138">
        <v>6</v>
      </c>
      <c r="B134" s="41" t="s">
        <v>57</v>
      </c>
      <c r="C134" s="139">
        <v>119285</v>
      </c>
      <c r="D134" s="139">
        <v>10942</v>
      </c>
      <c r="E134" s="140" t="s">
        <v>64</v>
      </c>
      <c r="F134" s="139">
        <v>31708241</v>
      </c>
    </row>
    <row r="135" spans="1:6" ht="26.25" customHeight="1">
      <c r="A135" s="138">
        <v>7</v>
      </c>
      <c r="B135" s="41" t="s">
        <v>194</v>
      </c>
      <c r="C135" s="139">
        <v>6377</v>
      </c>
      <c r="D135" s="139">
        <v>925</v>
      </c>
      <c r="E135" s="140" t="s">
        <v>51</v>
      </c>
      <c r="F135" s="139">
        <v>26974170</v>
      </c>
    </row>
    <row r="136" spans="1:6" ht="26.25" customHeight="1">
      <c r="A136" s="138">
        <v>8</v>
      </c>
      <c r="B136" s="41" t="s">
        <v>58</v>
      </c>
      <c r="C136" s="139">
        <v>101220</v>
      </c>
      <c r="D136" s="139">
        <v>7053</v>
      </c>
      <c r="E136" s="140" t="s">
        <v>51</v>
      </c>
      <c r="F136" s="139">
        <v>20401782</v>
      </c>
    </row>
    <row r="137" spans="1:6" ht="26.25" customHeight="1">
      <c r="A137" s="138">
        <v>9</v>
      </c>
      <c r="B137" s="41" t="s">
        <v>62</v>
      </c>
      <c r="C137" s="139">
        <v>226746</v>
      </c>
      <c r="D137" s="139">
        <v>1803</v>
      </c>
      <c r="E137" s="140" t="s">
        <v>51</v>
      </c>
      <c r="F137" s="139">
        <v>19020875</v>
      </c>
    </row>
    <row r="138" spans="1:6" ht="26.25" customHeight="1">
      <c r="A138" s="138">
        <v>10</v>
      </c>
      <c r="B138" s="41" t="s">
        <v>61</v>
      </c>
      <c r="C138" s="139">
        <v>154167</v>
      </c>
      <c r="D138" s="139">
        <v>25956</v>
      </c>
      <c r="E138" s="140" t="s">
        <v>51</v>
      </c>
      <c r="F138" s="139">
        <v>18139137</v>
      </c>
    </row>
    <row r="139" spans="1:6" ht="26.25" customHeight="1">
      <c r="A139" s="138">
        <v>11</v>
      </c>
      <c r="B139" s="41" t="s">
        <v>59</v>
      </c>
      <c r="C139" s="139">
        <v>1335903</v>
      </c>
      <c r="D139" s="139">
        <v>54155</v>
      </c>
      <c r="E139" s="140" t="s">
        <v>51</v>
      </c>
      <c r="F139" s="139">
        <v>14631840</v>
      </c>
    </row>
    <row r="140" spans="1:6" ht="26.25" customHeight="1">
      <c r="A140" s="138">
        <v>12</v>
      </c>
      <c r="B140" s="41" t="s">
        <v>83</v>
      </c>
      <c r="C140" s="139">
        <v>56800</v>
      </c>
      <c r="D140" s="139">
        <v>8727</v>
      </c>
      <c r="E140" s="140" t="s">
        <v>51</v>
      </c>
      <c r="F140" s="139">
        <v>13357620</v>
      </c>
    </row>
    <row r="141" spans="1:6" ht="26.25" customHeight="1">
      <c r="A141" s="138">
        <v>13</v>
      </c>
      <c r="B141" s="41" t="s">
        <v>78</v>
      </c>
      <c r="C141" s="139">
        <v>507955</v>
      </c>
      <c r="D141" s="139">
        <v>506849</v>
      </c>
      <c r="E141" s="140" t="s">
        <v>53</v>
      </c>
      <c r="F141" s="139">
        <v>11249926</v>
      </c>
    </row>
    <row r="142" spans="1:6" ht="26.25" customHeight="1">
      <c r="A142" s="138">
        <v>14</v>
      </c>
      <c r="B142" s="41" t="s">
        <v>66</v>
      </c>
      <c r="C142" s="139">
        <v>100227</v>
      </c>
      <c r="D142" s="139">
        <v>6008</v>
      </c>
      <c r="E142" s="140" t="s">
        <v>51</v>
      </c>
      <c r="F142" s="139">
        <v>11051450</v>
      </c>
    </row>
    <row r="143" spans="1:6" ht="26.25" customHeight="1">
      <c r="A143" s="138">
        <v>15</v>
      </c>
      <c r="B143" s="41" t="s">
        <v>82</v>
      </c>
      <c r="C143" s="139">
        <v>33390</v>
      </c>
      <c r="D143" s="139">
        <v>124</v>
      </c>
      <c r="E143" s="140" t="s">
        <v>51</v>
      </c>
      <c r="F143" s="139">
        <v>9260221</v>
      </c>
    </row>
    <row r="144" spans="1:6" ht="26.25" customHeight="1">
      <c r="A144" s="138">
        <v>16</v>
      </c>
      <c r="B144" s="41" t="s">
        <v>79</v>
      </c>
      <c r="C144" s="139">
        <v>25477</v>
      </c>
      <c r="D144" s="139">
        <v>604</v>
      </c>
      <c r="E144" s="140" t="s">
        <v>51</v>
      </c>
      <c r="F144" s="139">
        <v>8180083</v>
      </c>
    </row>
    <row r="145" spans="1:6" ht="26.25" customHeight="1">
      <c r="A145" s="138">
        <v>17</v>
      </c>
      <c r="B145" s="41" t="s">
        <v>60</v>
      </c>
      <c r="C145" s="139">
        <v>97755</v>
      </c>
      <c r="D145" s="139">
        <v>108836</v>
      </c>
      <c r="E145" s="140" t="s">
        <v>53</v>
      </c>
      <c r="F145" s="139">
        <v>6991062</v>
      </c>
    </row>
    <row r="146" spans="1:6" ht="26.25" customHeight="1">
      <c r="A146" s="138">
        <v>18</v>
      </c>
      <c r="B146" s="41" t="s">
        <v>152</v>
      </c>
      <c r="C146" s="139">
        <v>14996</v>
      </c>
      <c r="D146" s="139">
        <v>90</v>
      </c>
      <c r="E146" s="140" t="s">
        <v>51</v>
      </c>
      <c r="F146" s="139">
        <v>6510751</v>
      </c>
    </row>
    <row r="147" spans="1:6" ht="26.25" customHeight="1">
      <c r="A147" s="138">
        <v>19</v>
      </c>
      <c r="B147" s="41" t="s">
        <v>67</v>
      </c>
      <c r="C147" s="139">
        <v>418000</v>
      </c>
      <c r="D147" s="139">
        <v>392520</v>
      </c>
      <c r="E147" s="140" t="s">
        <v>51</v>
      </c>
      <c r="F147" s="139">
        <v>6123600</v>
      </c>
    </row>
    <row r="148" spans="1:6" ht="26.25" customHeight="1">
      <c r="A148" s="138">
        <v>20</v>
      </c>
      <c r="B148" s="41" t="s">
        <v>80</v>
      </c>
      <c r="C148" s="139">
        <v>121044</v>
      </c>
      <c r="D148" s="139">
        <v>4339</v>
      </c>
      <c r="E148" s="140" t="s">
        <v>51</v>
      </c>
      <c r="F148" s="139">
        <v>5780183</v>
      </c>
    </row>
    <row r="149" spans="1:6" ht="26.25" customHeight="1">
      <c r="A149" s="138">
        <v>21</v>
      </c>
      <c r="B149" s="41" t="s">
        <v>68</v>
      </c>
      <c r="C149" s="139">
        <v>162000</v>
      </c>
      <c r="D149" s="139">
        <v>200000</v>
      </c>
      <c r="E149" s="140" t="s">
        <v>53</v>
      </c>
      <c r="F149" s="139">
        <v>5360011</v>
      </c>
    </row>
    <row r="150" spans="1:6" ht="26.25" customHeight="1">
      <c r="A150" s="138">
        <v>22</v>
      </c>
      <c r="B150" s="41" t="s">
        <v>89</v>
      </c>
      <c r="C150" s="139">
        <v>14874</v>
      </c>
      <c r="D150" s="139">
        <v>4580</v>
      </c>
      <c r="E150" s="140" t="s">
        <v>51</v>
      </c>
      <c r="F150" s="139">
        <v>4211650</v>
      </c>
    </row>
    <row r="151" spans="1:6" ht="26.25" customHeight="1">
      <c r="A151" s="138">
        <v>23</v>
      </c>
      <c r="B151" s="41" t="s">
        <v>156</v>
      </c>
      <c r="C151" s="139">
        <v>88000</v>
      </c>
      <c r="D151" s="139">
        <v>88000</v>
      </c>
      <c r="E151" s="140" t="s">
        <v>51</v>
      </c>
      <c r="F151" s="139">
        <v>4065600</v>
      </c>
    </row>
    <row r="152" spans="1:6" ht="26.25" customHeight="1">
      <c r="A152" s="138">
        <v>24</v>
      </c>
      <c r="B152" s="41" t="s">
        <v>75</v>
      </c>
      <c r="C152" s="139">
        <v>5286</v>
      </c>
      <c r="D152" s="139">
        <v>25491</v>
      </c>
      <c r="E152" s="140" t="s">
        <v>51</v>
      </c>
      <c r="F152" s="139">
        <v>3320922</v>
      </c>
    </row>
    <row r="153" spans="1:6" ht="26.25" customHeight="1">
      <c r="A153" s="138">
        <v>25</v>
      </c>
      <c r="B153" s="41" t="s">
        <v>195</v>
      </c>
      <c r="C153" s="139">
        <v>532</v>
      </c>
      <c r="D153" s="139">
        <v>6</v>
      </c>
      <c r="E153" s="140" t="s">
        <v>51</v>
      </c>
      <c r="F153" s="139">
        <v>3153632</v>
      </c>
    </row>
    <row r="154" spans="1:6" ht="26.25" customHeight="1">
      <c r="A154" s="138">
        <v>26</v>
      </c>
      <c r="B154" s="41" t="s">
        <v>85</v>
      </c>
      <c r="C154" s="139">
        <v>36430</v>
      </c>
      <c r="D154" s="139">
        <v>3</v>
      </c>
      <c r="E154" s="140" t="s">
        <v>64</v>
      </c>
      <c r="F154" s="139">
        <v>2605000</v>
      </c>
    </row>
    <row r="155" spans="1:6" ht="26.25" customHeight="1">
      <c r="A155" s="138">
        <v>27</v>
      </c>
      <c r="B155" s="41" t="s">
        <v>72</v>
      </c>
      <c r="C155" s="139">
        <v>128396</v>
      </c>
      <c r="D155" s="139">
        <v>128004</v>
      </c>
      <c r="E155" s="140" t="s">
        <v>53</v>
      </c>
      <c r="F155" s="139">
        <v>2539946</v>
      </c>
    </row>
    <row r="156" spans="1:6" ht="26.25" customHeight="1">
      <c r="A156" s="138">
        <v>28</v>
      </c>
      <c r="B156" s="41" t="s">
        <v>73</v>
      </c>
      <c r="C156" s="139">
        <v>57600</v>
      </c>
      <c r="D156" s="139">
        <v>80000</v>
      </c>
      <c r="E156" s="140" t="s">
        <v>53</v>
      </c>
      <c r="F156" s="139">
        <v>2087200</v>
      </c>
    </row>
    <row r="157" spans="1:6" ht="26.25" customHeight="1">
      <c r="A157" s="138">
        <v>29</v>
      </c>
      <c r="B157" s="41" t="s">
        <v>196</v>
      </c>
      <c r="C157" s="139">
        <v>9000</v>
      </c>
      <c r="D157" s="139">
        <v>2</v>
      </c>
      <c r="E157" s="140" t="s">
        <v>64</v>
      </c>
      <c r="F157" s="139">
        <v>2040000</v>
      </c>
    </row>
    <row r="158" spans="1:6" ht="26.25" customHeight="1">
      <c r="A158" s="138">
        <v>30</v>
      </c>
      <c r="B158" s="41" t="s">
        <v>76</v>
      </c>
      <c r="C158" s="139">
        <v>33575</v>
      </c>
      <c r="D158" s="139">
        <v>21361</v>
      </c>
      <c r="E158" s="140" t="s">
        <v>51</v>
      </c>
      <c r="F158" s="139">
        <v>1834718</v>
      </c>
    </row>
    <row r="159" spans="1:6" ht="26.25" customHeight="1">
      <c r="A159" s="138">
        <v>31</v>
      </c>
      <c r="B159" s="41" t="s">
        <v>71</v>
      </c>
      <c r="C159" s="139">
        <v>158000</v>
      </c>
      <c r="D159" s="139">
        <v>134723</v>
      </c>
      <c r="E159" s="140" t="s">
        <v>51</v>
      </c>
      <c r="F159" s="139">
        <v>1828108</v>
      </c>
    </row>
    <row r="160" spans="1:6" ht="26.25" customHeight="1">
      <c r="A160" s="138">
        <v>32</v>
      </c>
      <c r="B160" s="41" t="s">
        <v>87</v>
      </c>
      <c r="C160" s="139">
        <v>4690</v>
      </c>
      <c r="D160" s="139">
        <v>9</v>
      </c>
      <c r="E160" s="140" t="s">
        <v>51</v>
      </c>
      <c r="F160" s="139">
        <v>1743186</v>
      </c>
    </row>
    <row r="161" spans="1:6" ht="26.25" customHeight="1">
      <c r="A161" s="138">
        <v>33</v>
      </c>
      <c r="B161" s="41" t="s">
        <v>197</v>
      </c>
      <c r="C161" s="139">
        <v>327</v>
      </c>
      <c r="D161" s="139">
        <v>40</v>
      </c>
      <c r="E161" s="140" t="s">
        <v>51</v>
      </c>
      <c r="F161" s="139">
        <v>1736197</v>
      </c>
    </row>
    <row r="162" spans="1:6" ht="26.25" customHeight="1">
      <c r="A162" s="138">
        <v>34</v>
      </c>
      <c r="B162" s="41" t="s">
        <v>70</v>
      </c>
      <c r="C162" s="139">
        <v>907</v>
      </c>
      <c r="D162" s="139">
        <v>1354</v>
      </c>
      <c r="E162" s="140" t="s">
        <v>51</v>
      </c>
      <c r="F162" s="139">
        <v>1489970</v>
      </c>
    </row>
    <row r="163" spans="1:6" ht="26.25" customHeight="1">
      <c r="A163" s="138">
        <v>35</v>
      </c>
      <c r="B163" s="41" t="s">
        <v>86</v>
      </c>
      <c r="C163" s="139">
        <v>76670</v>
      </c>
      <c r="D163" s="139">
        <v>79000</v>
      </c>
      <c r="E163" s="140" t="s">
        <v>53</v>
      </c>
      <c r="F163" s="139">
        <v>1478545</v>
      </c>
    </row>
    <row r="164" spans="1:6" ht="26.25" customHeight="1">
      <c r="A164" s="138">
        <v>36</v>
      </c>
      <c r="B164" s="41" t="s">
        <v>65</v>
      </c>
      <c r="C164" s="139">
        <v>164000</v>
      </c>
      <c r="D164" s="139">
        <v>164000</v>
      </c>
      <c r="E164" s="140" t="s">
        <v>51</v>
      </c>
      <c r="F164" s="139">
        <v>1310200</v>
      </c>
    </row>
    <row r="165" spans="1:6" ht="26.25" customHeight="1">
      <c r="A165" s="138">
        <v>37</v>
      </c>
      <c r="B165" s="41" t="s">
        <v>91</v>
      </c>
      <c r="C165" s="139">
        <v>8455</v>
      </c>
      <c r="D165" s="139">
        <v>89000</v>
      </c>
      <c r="E165" s="140" t="s">
        <v>51</v>
      </c>
      <c r="F165" s="139">
        <v>872000</v>
      </c>
    </row>
    <row r="166" spans="1:6" ht="26.25" customHeight="1">
      <c r="A166" s="138">
        <v>38</v>
      </c>
      <c r="B166" s="41" t="s">
        <v>198</v>
      </c>
      <c r="C166" s="139">
        <v>4240</v>
      </c>
      <c r="D166" s="139">
        <v>2</v>
      </c>
      <c r="E166" s="140" t="s">
        <v>51</v>
      </c>
      <c r="F166" s="139">
        <v>860000</v>
      </c>
    </row>
    <row r="167" spans="1:6" ht="26.25" customHeight="1">
      <c r="A167" s="138">
        <v>39</v>
      </c>
      <c r="B167" s="41" t="s">
        <v>84</v>
      </c>
      <c r="C167" s="139">
        <v>55000</v>
      </c>
      <c r="D167" s="139">
        <v>7500</v>
      </c>
      <c r="E167" s="140" t="s">
        <v>51</v>
      </c>
      <c r="F167" s="139">
        <v>817500</v>
      </c>
    </row>
    <row r="168" spans="1:6" ht="26.25" customHeight="1">
      <c r="A168" s="138">
        <v>40</v>
      </c>
      <c r="B168" s="41" t="s">
        <v>199</v>
      </c>
      <c r="C168" s="139">
        <v>2000</v>
      </c>
      <c r="D168" s="139">
        <v>1</v>
      </c>
      <c r="E168" s="140" t="s">
        <v>51</v>
      </c>
      <c r="F168" s="139">
        <v>726942</v>
      </c>
    </row>
    <row r="169" spans="1:6" ht="26.25" customHeight="1">
      <c r="A169" s="138">
        <v>41</v>
      </c>
      <c r="B169" s="41" t="s">
        <v>95</v>
      </c>
      <c r="C169" s="139">
        <v>94500</v>
      </c>
      <c r="D169" s="139">
        <v>54125</v>
      </c>
      <c r="E169" s="140" t="s">
        <v>51</v>
      </c>
      <c r="F169" s="139">
        <v>708750</v>
      </c>
    </row>
    <row r="170" spans="1:6" ht="26.25" customHeight="1">
      <c r="A170" s="138">
        <v>42</v>
      </c>
      <c r="B170" s="41" t="s">
        <v>81</v>
      </c>
      <c r="C170" s="139">
        <v>6213</v>
      </c>
      <c r="D170" s="139">
        <v>15658</v>
      </c>
      <c r="E170" s="140" t="s">
        <v>53</v>
      </c>
      <c r="F170" s="139">
        <v>584079</v>
      </c>
    </row>
    <row r="171" spans="1:6" ht="26.25" customHeight="1">
      <c r="A171" s="138">
        <v>43</v>
      </c>
      <c r="B171" s="41" t="s">
        <v>94</v>
      </c>
      <c r="C171" s="139">
        <v>8488</v>
      </c>
      <c r="D171" s="139">
        <v>1010000</v>
      </c>
      <c r="E171" s="140" t="s">
        <v>51</v>
      </c>
      <c r="F171" s="139">
        <v>505000</v>
      </c>
    </row>
    <row r="172" spans="1:6" ht="26.25" customHeight="1">
      <c r="A172" s="138">
        <v>44</v>
      </c>
      <c r="B172" s="41" t="s">
        <v>158</v>
      </c>
      <c r="C172" s="139">
        <v>2933</v>
      </c>
      <c r="D172" s="139">
        <v>1797</v>
      </c>
      <c r="E172" s="140" t="s">
        <v>51</v>
      </c>
      <c r="F172" s="139">
        <v>455950</v>
      </c>
    </row>
    <row r="173" spans="1:6" ht="26.25" customHeight="1">
      <c r="A173" s="138">
        <v>45</v>
      </c>
      <c r="B173" s="41" t="s">
        <v>92</v>
      </c>
      <c r="C173" s="139">
        <v>5804</v>
      </c>
      <c r="D173" s="139">
        <v>1558</v>
      </c>
      <c r="E173" s="140" t="s">
        <v>51</v>
      </c>
      <c r="F173" s="139">
        <v>445058</v>
      </c>
    </row>
    <row r="174" spans="1:6" ht="26.25" customHeight="1">
      <c r="A174" s="138">
        <v>46</v>
      </c>
      <c r="B174" s="41" t="s">
        <v>90</v>
      </c>
      <c r="C174" s="139">
        <v>12500</v>
      </c>
      <c r="D174" s="139">
        <v>12500</v>
      </c>
      <c r="E174" s="140" t="s">
        <v>51</v>
      </c>
      <c r="F174" s="139">
        <v>425000</v>
      </c>
    </row>
    <row r="175" spans="1:6" ht="26.25" customHeight="1">
      <c r="A175" s="138">
        <v>47</v>
      </c>
      <c r="B175" s="41" t="s">
        <v>200</v>
      </c>
      <c r="C175" s="139">
        <v>7</v>
      </c>
      <c r="D175" s="139">
        <v>1</v>
      </c>
      <c r="E175" s="140" t="s">
        <v>51</v>
      </c>
      <c r="F175" s="139">
        <v>400000</v>
      </c>
    </row>
    <row r="176" spans="1:6" ht="26.25" customHeight="1">
      <c r="A176" s="138">
        <v>48</v>
      </c>
      <c r="B176" s="141" t="s">
        <v>201</v>
      </c>
      <c r="C176" s="139">
        <v>7640</v>
      </c>
      <c r="D176" s="139">
        <v>1</v>
      </c>
      <c r="E176" s="140" t="s">
        <v>64</v>
      </c>
      <c r="F176" s="139">
        <v>360000</v>
      </c>
    </row>
    <row r="177" spans="1:6" ht="26.25" customHeight="1">
      <c r="A177" s="138">
        <v>49</v>
      </c>
      <c r="B177" s="41" t="s">
        <v>63</v>
      </c>
      <c r="C177" s="139">
        <v>2346</v>
      </c>
      <c r="D177" s="139">
        <v>42</v>
      </c>
      <c r="E177" s="140" t="s">
        <v>51</v>
      </c>
      <c r="F177" s="139">
        <v>333595</v>
      </c>
    </row>
    <row r="178" spans="1:6" ht="26.25" customHeight="1">
      <c r="A178" s="138">
        <v>50</v>
      </c>
      <c r="B178" s="41" t="s">
        <v>202</v>
      </c>
      <c r="C178" s="139">
        <v>19800</v>
      </c>
      <c r="D178" s="139">
        <v>1</v>
      </c>
      <c r="E178" s="140" t="s">
        <v>64</v>
      </c>
      <c r="F178" s="139">
        <v>321000</v>
      </c>
    </row>
    <row r="179" spans="1:6" ht="26.25" customHeight="1">
      <c r="A179" s="423" t="s">
        <v>103</v>
      </c>
      <c r="B179" s="423"/>
      <c r="C179" s="39">
        <f>SUM(C129:C178)</f>
        <v>33769433</v>
      </c>
      <c r="D179" s="39">
        <f>SUM(D129:D178)</f>
        <v>42235640</v>
      </c>
      <c r="E179" s="142"/>
      <c r="F179" s="39">
        <f>SUM(F129:F178)</f>
        <v>1146432900</v>
      </c>
    </row>
    <row r="180" spans="1:6" ht="26.25" customHeight="1">
      <c r="A180" s="424" t="s">
        <v>104</v>
      </c>
      <c r="B180" s="424"/>
      <c r="C180" s="143">
        <f>C181-C179</f>
        <v>88739.68999999762</v>
      </c>
      <c r="D180" s="143">
        <v>23384</v>
      </c>
      <c r="E180" s="144"/>
      <c r="F180" s="143">
        <f>F181-F179</f>
        <v>2324235.210000038</v>
      </c>
    </row>
    <row r="181" spans="1:6" ht="26.25" customHeight="1">
      <c r="A181" s="424" t="s">
        <v>40</v>
      </c>
      <c r="B181" s="424"/>
      <c r="C181" s="143">
        <v>33858172.69</v>
      </c>
      <c r="D181" s="143">
        <f>SUM(D179:D180)</f>
        <v>42259024</v>
      </c>
      <c r="E181" s="144"/>
      <c r="F181" s="143">
        <v>1148757135.21</v>
      </c>
    </row>
    <row r="182" spans="1:6" ht="26.25" customHeight="1">
      <c r="A182" s="131"/>
      <c r="B182" s="132"/>
      <c r="C182" s="133"/>
      <c r="D182" s="133"/>
      <c r="E182" s="134"/>
      <c r="F182" s="133"/>
    </row>
    <row r="183" spans="1:6" ht="26.25" customHeight="1">
      <c r="A183" s="132" t="s">
        <v>203</v>
      </c>
      <c r="B183" s="132"/>
      <c r="C183" s="132"/>
      <c r="D183" s="132"/>
      <c r="E183" s="132"/>
      <c r="F183" s="132"/>
    </row>
    <row r="184" spans="1:6" ht="26.25" customHeight="1">
      <c r="A184" s="131"/>
      <c r="B184" s="132"/>
      <c r="C184" s="133"/>
      <c r="D184" s="133"/>
      <c r="E184" s="134"/>
      <c r="F184" s="133"/>
    </row>
    <row r="185" spans="1:6" ht="26.25" customHeight="1">
      <c r="A185" s="131"/>
      <c r="B185" s="132"/>
      <c r="C185" s="133"/>
      <c r="D185" s="133"/>
      <c r="E185" s="134"/>
      <c r="F185" s="133"/>
    </row>
    <row r="186" spans="1:6" ht="26.25" customHeight="1">
      <c r="A186" s="406" t="s">
        <v>43</v>
      </c>
      <c r="B186" s="406"/>
      <c r="C186" s="406"/>
      <c r="D186" s="406"/>
      <c r="E186" s="406"/>
      <c r="F186" s="406"/>
    </row>
    <row r="187" spans="1:6" ht="26.25" customHeight="1">
      <c r="A187" s="414" t="s">
        <v>239</v>
      </c>
      <c r="B187" s="414"/>
      <c r="C187" s="414"/>
      <c r="D187" s="414"/>
      <c r="E187" s="414"/>
      <c r="F187" s="414"/>
    </row>
    <row r="188" spans="1:6" ht="26.25" customHeight="1">
      <c r="A188" s="414" t="s">
        <v>240</v>
      </c>
      <c r="B188" s="414"/>
      <c r="C188" s="414"/>
      <c r="D188" s="414"/>
      <c r="E188" s="414"/>
      <c r="F188" s="414"/>
    </row>
    <row r="189" spans="1:6" ht="26.25" customHeight="1">
      <c r="A189" s="33"/>
      <c r="B189" s="33"/>
      <c r="C189" s="33"/>
      <c r="D189" s="33"/>
      <c r="E189" s="33"/>
      <c r="F189" s="33"/>
    </row>
    <row r="190" spans="1:6" ht="26.25" customHeight="1">
      <c r="A190" s="135" t="s">
        <v>45</v>
      </c>
      <c r="B190" s="136" t="s">
        <v>46</v>
      </c>
      <c r="C190" s="137" t="s">
        <v>47</v>
      </c>
      <c r="D190" s="137" t="s">
        <v>48</v>
      </c>
      <c r="E190" s="137"/>
      <c r="F190" s="137" t="s">
        <v>49</v>
      </c>
    </row>
    <row r="191" spans="1:6" ht="26.25" customHeight="1">
      <c r="A191" s="37">
        <v>1</v>
      </c>
      <c r="B191" s="148" t="s">
        <v>54</v>
      </c>
      <c r="C191" s="149">
        <v>9858606</v>
      </c>
      <c r="D191" s="149">
        <v>11824689</v>
      </c>
      <c r="E191" s="149" t="s">
        <v>53</v>
      </c>
      <c r="F191" s="149">
        <v>309095182</v>
      </c>
    </row>
    <row r="192" spans="1:6" ht="26.25" customHeight="1">
      <c r="A192" s="37">
        <v>2</v>
      </c>
      <c r="B192" s="148" t="s">
        <v>55</v>
      </c>
      <c r="C192" s="149">
        <v>15799528</v>
      </c>
      <c r="D192" s="149">
        <v>16910064</v>
      </c>
      <c r="E192" s="149" t="s">
        <v>51</v>
      </c>
      <c r="F192" s="149">
        <v>183912329</v>
      </c>
    </row>
    <row r="193" spans="1:6" ht="26.25" customHeight="1">
      <c r="A193" s="37">
        <v>3</v>
      </c>
      <c r="B193" s="148" t="s">
        <v>50</v>
      </c>
      <c r="C193" s="149">
        <v>3401812</v>
      </c>
      <c r="D193" s="149">
        <v>3997004</v>
      </c>
      <c r="E193" s="149" t="s">
        <v>51</v>
      </c>
      <c r="F193" s="149">
        <v>171920154</v>
      </c>
    </row>
    <row r="194" spans="1:6" ht="26.25" customHeight="1">
      <c r="A194" s="37">
        <v>4</v>
      </c>
      <c r="B194" s="148" t="s">
        <v>52</v>
      </c>
      <c r="C194" s="149">
        <v>4083315</v>
      </c>
      <c r="D194" s="149">
        <v>5599000</v>
      </c>
      <c r="E194" s="149" t="s">
        <v>53</v>
      </c>
      <c r="F194" s="149">
        <v>139344613</v>
      </c>
    </row>
    <row r="195" spans="1:6" ht="26.25" customHeight="1">
      <c r="A195" s="37">
        <v>5</v>
      </c>
      <c r="B195" s="148" t="s">
        <v>56</v>
      </c>
      <c r="C195" s="149">
        <v>306194</v>
      </c>
      <c r="D195" s="149">
        <v>176</v>
      </c>
      <c r="E195" s="149" t="s">
        <v>21</v>
      </c>
      <c r="F195" s="149">
        <v>125759601</v>
      </c>
    </row>
    <row r="196" spans="1:6" ht="26.25" customHeight="1">
      <c r="A196" s="37">
        <v>6</v>
      </c>
      <c r="B196" s="148" t="s">
        <v>62</v>
      </c>
      <c r="C196" s="149">
        <v>292131</v>
      </c>
      <c r="D196" s="149">
        <v>2316</v>
      </c>
      <c r="E196" s="149" t="s">
        <v>64</v>
      </c>
      <c r="F196" s="149">
        <v>26572653</v>
      </c>
    </row>
    <row r="197" spans="1:6" ht="26.25" customHeight="1">
      <c r="A197" s="37">
        <v>7</v>
      </c>
      <c r="B197" s="148" t="s">
        <v>58</v>
      </c>
      <c r="C197" s="149">
        <v>108131</v>
      </c>
      <c r="D197" s="149">
        <v>5499</v>
      </c>
      <c r="E197" s="149" t="s">
        <v>51</v>
      </c>
      <c r="F197" s="149">
        <v>24068052</v>
      </c>
    </row>
    <row r="198" spans="1:6" ht="26.25" customHeight="1">
      <c r="A198" s="37">
        <v>8</v>
      </c>
      <c r="B198" s="148" t="s">
        <v>78</v>
      </c>
      <c r="C198" s="149">
        <v>787505</v>
      </c>
      <c r="D198" s="149">
        <v>787505</v>
      </c>
      <c r="E198" s="149" t="s">
        <v>53</v>
      </c>
      <c r="F198" s="149">
        <v>18761781</v>
      </c>
    </row>
    <row r="199" spans="1:6" ht="26.25" customHeight="1">
      <c r="A199" s="37">
        <v>9</v>
      </c>
      <c r="B199" s="148" t="s">
        <v>61</v>
      </c>
      <c r="C199" s="149">
        <v>151155</v>
      </c>
      <c r="D199" s="149">
        <v>14706</v>
      </c>
      <c r="E199" s="149" t="s">
        <v>51</v>
      </c>
      <c r="F199" s="149">
        <v>16391315</v>
      </c>
    </row>
    <row r="200" spans="1:6" ht="26.25" customHeight="1">
      <c r="A200" s="37">
        <v>10</v>
      </c>
      <c r="B200" s="148" t="s">
        <v>57</v>
      </c>
      <c r="C200" s="149">
        <v>45729</v>
      </c>
      <c r="D200" s="149">
        <v>17295</v>
      </c>
      <c r="E200" s="149" t="s">
        <v>64</v>
      </c>
      <c r="F200" s="149">
        <v>14364879</v>
      </c>
    </row>
    <row r="201" spans="1:6" ht="26.25" customHeight="1">
      <c r="A201" s="37">
        <v>11</v>
      </c>
      <c r="B201" s="148" t="s">
        <v>59</v>
      </c>
      <c r="C201" s="149">
        <v>1163751</v>
      </c>
      <c r="D201" s="149">
        <v>45418</v>
      </c>
      <c r="E201" s="149" t="s">
        <v>51</v>
      </c>
      <c r="F201" s="149">
        <v>11862835</v>
      </c>
    </row>
    <row r="202" spans="1:6" ht="26.25" customHeight="1">
      <c r="A202" s="37">
        <v>12</v>
      </c>
      <c r="B202" s="148" t="s">
        <v>60</v>
      </c>
      <c r="C202" s="149">
        <v>170665</v>
      </c>
      <c r="D202" s="149">
        <v>185650</v>
      </c>
      <c r="E202" s="149" t="s">
        <v>53</v>
      </c>
      <c r="F202" s="149">
        <v>11005215</v>
      </c>
    </row>
    <row r="203" spans="1:6" ht="26.25" customHeight="1">
      <c r="A203" s="37">
        <v>13</v>
      </c>
      <c r="B203" s="148" t="s">
        <v>67</v>
      </c>
      <c r="C203" s="149">
        <v>587000</v>
      </c>
      <c r="D203" s="149">
        <v>495370</v>
      </c>
      <c r="E203" s="149" t="s">
        <v>51</v>
      </c>
      <c r="F203" s="149">
        <v>8948000</v>
      </c>
    </row>
    <row r="204" spans="1:6" ht="26.25" customHeight="1">
      <c r="A204" s="37">
        <v>14</v>
      </c>
      <c r="B204" s="148" t="s">
        <v>79</v>
      </c>
      <c r="C204" s="149">
        <v>26449</v>
      </c>
      <c r="D204" s="149">
        <v>260</v>
      </c>
      <c r="E204" s="149" t="s">
        <v>51</v>
      </c>
      <c r="F204" s="149">
        <v>8029345</v>
      </c>
    </row>
    <row r="205" spans="1:6" ht="26.25" customHeight="1">
      <c r="A205" s="37">
        <v>15</v>
      </c>
      <c r="B205" s="148" t="s">
        <v>68</v>
      </c>
      <c r="C205" s="149">
        <v>226800</v>
      </c>
      <c r="D205" s="149">
        <v>280000</v>
      </c>
      <c r="E205" s="149" t="s">
        <v>53</v>
      </c>
      <c r="F205" s="149">
        <v>7785789</v>
      </c>
    </row>
    <row r="206" spans="1:6" ht="26.25" customHeight="1">
      <c r="A206" s="37">
        <v>16</v>
      </c>
      <c r="B206" s="148" t="s">
        <v>241</v>
      </c>
      <c r="C206" s="149">
        <v>13000</v>
      </c>
      <c r="D206" s="149">
        <v>1</v>
      </c>
      <c r="E206" s="149" t="s">
        <v>64</v>
      </c>
      <c r="F206" s="149">
        <v>5750000</v>
      </c>
    </row>
    <row r="207" spans="1:6" ht="26.25" customHeight="1">
      <c r="A207" s="37">
        <v>17</v>
      </c>
      <c r="B207" s="148" t="s">
        <v>80</v>
      </c>
      <c r="C207" s="149">
        <v>81350</v>
      </c>
      <c r="D207" s="149">
        <v>4723</v>
      </c>
      <c r="E207" s="149" t="s">
        <v>51</v>
      </c>
      <c r="F207" s="149">
        <v>4927443</v>
      </c>
    </row>
    <row r="208" spans="1:6" ht="26.25" customHeight="1">
      <c r="A208" s="37">
        <v>18</v>
      </c>
      <c r="B208" s="148" t="s">
        <v>242</v>
      </c>
      <c r="C208" s="149">
        <v>199020</v>
      </c>
      <c r="D208" s="149">
        <v>12285</v>
      </c>
      <c r="E208" s="149" t="s">
        <v>51</v>
      </c>
      <c r="F208" s="149">
        <v>3950444</v>
      </c>
    </row>
    <row r="209" spans="1:6" ht="26.25" customHeight="1">
      <c r="A209" s="37">
        <v>19</v>
      </c>
      <c r="B209" s="148" t="s">
        <v>66</v>
      </c>
      <c r="C209" s="149">
        <v>28560</v>
      </c>
      <c r="D209" s="149">
        <v>1409</v>
      </c>
      <c r="E209" s="149" t="s">
        <v>51</v>
      </c>
      <c r="F209" s="149">
        <v>3233704</v>
      </c>
    </row>
    <row r="210" spans="1:6" ht="26.25" customHeight="1">
      <c r="A210" s="37">
        <v>20</v>
      </c>
      <c r="B210" s="148" t="s">
        <v>75</v>
      </c>
      <c r="C210" s="149">
        <v>5102</v>
      </c>
      <c r="D210" s="149">
        <v>26112</v>
      </c>
      <c r="E210" s="149" t="s">
        <v>51</v>
      </c>
      <c r="F210" s="149">
        <v>3071132</v>
      </c>
    </row>
    <row r="211" spans="1:6" ht="26.25" customHeight="1">
      <c r="A211" s="37">
        <v>21</v>
      </c>
      <c r="B211" s="148" t="s">
        <v>72</v>
      </c>
      <c r="C211" s="149">
        <v>128060</v>
      </c>
      <c r="D211" s="149">
        <v>128003</v>
      </c>
      <c r="E211" s="149" t="s">
        <v>53</v>
      </c>
      <c r="F211" s="149">
        <v>2566192</v>
      </c>
    </row>
    <row r="212" spans="1:6" ht="26.25" customHeight="1">
      <c r="A212" s="37">
        <v>22</v>
      </c>
      <c r="B212" s="148" t="s">
        <v>70</v>
      </c>
      <c r="C212" s="149">
        <v>1543</v>
      </c>
      <c r="D212" s="149">
        <v>1950</v>
      </c>
      <c r="E212" s="149" t="s">
        <v>51</v>
      </c>
      <c r="F212" s="149">
        <v>2485815</v>
      </c>
    </row>
    <row r="213" spans="1:6" ht="26.25" customHeight="1">
      <c r="A213" s="37">
        <v>23</v>
      </c>
      <c r="B213" s="148" t="s">
        <v>74</v>
      </c>
      <c r="C213" s="149">
        <v>28756</v>
      </c>
      <c r="D213" s="149">
        <v>69867</v>
      </c>
      <c r="E213" s="149" t="s">
        <v>51</v>
      </c>
      <c r="F213" s="149">
        <v>2393448</v>
      </c>
    </row>
    <row r="214" spans="1:6" ht="26.25" customHeight="1">
      <c r="A214" s="37">
        <v>24</v>
      </c>
      <c r="B214" s="150" t="s">
        <v>149</v>
      </c>
      <c r="C214" s="149">
        <v>8654</v>
      </c>
      <c r="D214" s="149">
        <v>1</v>
      </c>
      <c r="E214" s="149" t="s">
        <v>64</v>
      </c>
      <c r="F214" s="149">
        <v>2150000</v>
      </c>
    </row>
    <row r="215" spans="1:6" ht="26.25" customHeight="1">
      <c r="A215" s="37">
        <v>25</v>
      </c>
      <c r="B215" s="148" t="s">
        <v>73</v>
      </c>
      <c r="C215" s="149">
        <v>57600</v>
      </c>
      <c r="D215" s="149">
        <v>80000</v>
      </c>
      <c r="E215" s="149" t="s">
        <v>53</v>
      </c>
      <c r="F215" s="149">
        <v>2100000</v>
      </c>
    </row>
    <row r="216" spans="1:6" ht="26.25" customHeight="1">
      <c r="A216" s="37">
        <v>26</v>
      </c>
      <c r="B216" s="148" t="s">
        <v>71</v>
      </c>
      <c r="C216" s="149">
        <v>110331</v>
      </c>
      <c r="D216" s="149">
        <v>88171</v>
      </c>
      <c r="E216" s="149" t="s">
        <v>51</v>
      </c>
      <c r="F216" s="149">
        <v>2090540</v>
      </c>
    </row>
    <row r="217" spans="1:6" ht="26.25" customHeight="1">
      <c r="A217" s="37">
        <v>27</v>
      </c>
      <c r="B217" s="148" t="s">
        <v>76</v>
      </c>
      <c r="C217" s="149">
        <v>34175</v>
      </c>
      <c r="D217" s="149">
        <v>21347</v>
      </c>
      <c r="E217" s="149" t="s">
        <v>51</v>
      </c>
      <c r="F217" s="149">
        <v>1989281</v>
      </c>
    </row>
    <row r="218" spans="1:6" ht="26.25" customHeight="1">
      <c r="A218" s="37">
        <v>28</v>
      </c>
      <c r="B218" s="148" t="s">
        <v>243</v>
      </c>
      <c r="C218" s="149">
        <v>26724</v>
      </c>
      <c r="D218" s="149">
        <v>26724</v>
      </c>
      <c r="E218" s="149" t="s">
        <v>51</v>
      </c>
      <c r="F218" s="149">
        <v>1929150</v>
      </c>
    </row>
    <row r="219" spans="1:6" ht="26.25" customHeight="1">
      <c r="A219" s="37">
        <v>29</v>
      </c>
      <c r="B219" s="148" t="s">
        <v>92</v>
      </c>
      <c r="C219" s="149">
        <v>14059</v>
      </c>
      <c r="D219" s="149">
        <v>3574</v>
      </c>
      <c r="E219" s="149" t="s">
        <v>51</v>
      </c>
      <c r="F219" s="149">
        <v>1708490</v>
      </c>
    </row>
    <row r="220" spans="1:6" ht="26.25" customHeight="1">
      <c r="A220" s="37">
        <v>30</v>
      </c>
      <c r="B220" s="148" t="s">
        <v>86</v>
      </c>
      <c r="C220" s="149">
        <v>90620</v>
      </c>
      <c r="D220" s="149">
        <v>94000</v>
      </c>
      <c r="E220" s="149" t="s">
        <v>53</v>
      </c>
      <c r="F220" s="149">
        <v>1692690</v>
      </c>
    </row>
    <row r="221" spans="1:6" ht="26.25" customHeight="1">
      <c r="A221" s="37">
        <v>31</v>
      </c>
      <c r="B221" s="148" t="s">
        <v>244</v>
      </c>
      <c r="C221" s="149">
        <v>11200</v>
      </c>
      <c r="D221" s="149">
        <v>4</v>
      </c>
      <c r="E221" s="149" t="s">
        <v>51</v>
      </c>
      <c r="F221" s="149">
        <v>1223000</v>
      </c>
    </row>
    <row r="222" spans="1:6" ht="26.25" customHeight="1">
      <c r="A222" s="37">
        <v>32</v>
      </c>
      <c r="B222" s="148" t="s">
        <v>245</v>
      </c>
      <c r="C222" s="149">
        <v>2450</v>
      </c>
      <c r="D222" s="149">
        <v>1</v>
      </c>
      <c r="E222" s="149" t="s">
        <v>64</v>
      </c>
      <c r="F222" s="149">
        <v>1026987</v>
      </c>
    </row>
    <row r="223" spans="1:6" ht="26.25" customHeight="1">
      <c r="A223" s="37">
        <v>33</v>
      </c>
      <c r="B223" s="148" t="s">
        <v>246</v>
      </c>
      <c r="C223" s="149">
        <v>3040</v>
      </c>
      <c r="D223" s="149">
        <v>2</v>
      </c>
      <c r="E223" s="149" t="s">
        <v>51</v>
      </c>
      <c r="F223" s="149">
        <v>1026329</v>
      </c>
    </row>
    <row r="224" spans="1:6" ht="26.25" customHeight="1">
      <c r="A224" s="37">
        <v>34</v>
      </c>
      <c r="B224" s="148" t="s">
        <v>81</v>
      </c>
      <c r="C224" s="149">
        <v>11643</v>
      </c>
      <c r="D224" s="149">
        <v>11508</v>
      </c>
      <c r="E224" s="149" t="s">
        <v>53</v>
      </c>
      <c r="F224" s="149">
        <v>999914</v>
      </c>
    </row>
    <row r="225" spans="1:6" ht="26.25" customHeight="1">
      <c r="A225" s="37">
        <v>35</v>
      </c>
      <c r="B225" s="148" t="s">
        <v>199</v>
      </c>
      <c r="C225" s="149">
        <v>4000</v>
      </c>
      <c r="D225" s="149">
        <v>1</v>
      </c>
      <c r="E225" s="149" t="s">
        <v>64</v>
      </c>
      <c r="F225" s="149">
        <v>921308</v>
      </c>
    </row>
    <row r="226" spans="1:6" ht="26.25" customHeight="1">
      <c r="A226" s="37">
        <v>36</v>
      </c>
      <c r="B226" s="148" t="s">
        <v>247</v>
      </c>
      <c r="C226" s="149">
        <v>150</v>
      </c>
      <c r="D226" s="149">
        <v>1</v>
      </c>
      <c r="E226" s="149" t="s">
        <v>64</v>
      </c>
      <c r="F226" s="149">
        <v>920000</v>
      </c>
    </row>
    <row r="227" spans="1:6" ht="26.25" customHeight="1">
      <c r="A227" s="37">
        <v>37</v>
      </c>
      <c r="B227" s="148" t="s">
        <v>83</v>
      </c>
      <c r="C227" s="149">
        <v>25050</v>
      </c>
      <c r="D227" s="149">
        <v>2139</v>
      </c>
      <c r="E227" s="149" t="s">
        <v>51</v>
      </c>
      <c r="F227" s="149">
        <v>812833</v>
      </c>
    </row>
    <row r="228" spans="1:6" ht="26.25" customHeight="1">
      <c r="A228" s="37">
        <v>38</v>
      </c>
      <c r="B228" s="148" t="s">
        <v>248</v>
      </c>
      <c r="C228" s="149">
        <v>3883</v>
      </c>
      <c r="D228" s="149">
        <v>4</v>
      </c>
      <c r="E228" s="149" t="s">
        <v>64</v>
      </c>
      <c r="F228" s="149">
        <v>804015</v>
      </c>
    </row>
    <row r="229" spans="1:6" ht="26.25" customHeight="1">
      <c r="A229" s="37">
        <v>39</v>
      </c>
      <c r="B229" s="148" t="s">
        <v>249</v>
      </c>
      <c r="C229" s="149">
        <v>900</v>
      </c>
      <c r="D229" s="149">
        <v>1</v>
      </c>
      <c r="E229" s="149" t="s">
        <v>64</v>
      </c>
      <c r="F229" s="149">
        <v>781161</v>
      </c>
    </row>
    <row r="230" spans="1:6" ht="26.25" customHeight="1">
      <c r="A230" s="37">
        <v>40</v>
      </c>
      <c r="B230" s="148" t="s">
        <v>95</v>
      </c>
      <c r="C230" s="149">
        <v>104000</v>
      </c>
      <c r="D230" s="149">
        <v>5200</v>
      </c>
      <c r="E230" s="149" t="s">
        <v>51</v>
      </c>
      <c r="F230" s="149">
        <v>780000</v>
      </c>
    </row>
    <row r="231" spans="1:6" ht="26.25" customHeight="1">
      <c r="A231" s="37">
        <v>41</v>
      </c>
      <c r="B231" s="148" t="s">
        <v>94</v>
      </c>
      <c r="C231" s="149">
        <v>12872</v>
      </c>
      <c r="D231" s="149">
        <v>768080</v>
      </c>
      <c r="E231" s="149" t="s">
        <v>51</v>
      </c>
      <c r="F231" s="149">
        <v>694800</v>
      </c>
    </row>
    <row r="232" spans="1:6" ht="26.25" customHeight="1">
      <c r="A232" s="37">
        <v>42</v>
      </c>
      <c r="B232" s="148" t="s">
        <v>157</v>
      </c>
      <c r="C232" s="149">
        <v>52000</v>
      </c>
      <c r="D232" s="149">
        <v>1190</v>
      </c>
      <c r="E232" s="149" t="s">
        <v>51</v>
      </c>
      <c r="F232" s="149">
        <v>645000</v>
      </c>
    </row>
    <row r="233" spans="1:6" ht="26.25" customHeight="1">
      <c r="A233" s="37">
        <v>43</v>
      </c>
      <c r="B233" s="148" t="s">
        <v>88</v>
      </c>
      <c r="C233" s="149">
        <v>16000</v>
      </c>
      <c r="D233" s="149">
        <v>16000</v>
      </c>
      <c r="E233" s="149" t="s">
        <v>51</v>
      </c>
      <c r="F233" s="149">
        <v>516470</v>
      </c>
    </row>
    <row r="234" spans="1:6" ht="26.25" customHeight="1">
      <c r="A234" s="37">
        <v>44</v>
      </c>
      <c r="B234" s="148" t="s">
        <v>91</v>
      </c>
      <c r="C234" s="149">
        <v>23000</v>
      </c>
      <c r="D234" s="149">
        <v>11500</v>
      </c>
      <c r="E234" s="149" t="s">
        <v>51</v>
      </c>
      <c r="F234" s="149">
        <v>460000</v>
      </c>
    </row>
    <row r="235" spans="1:6" ht="26.25" customHeight="1">
      <c r="A235" s="37">
        <v>45</v>
      </c>
      <c r="B235" s="148" t="s">
        <v>90</v>
      </c>
      <c r="C235" s="149">
        <v>12500</v>
      </c>
      <c r="D235" s="149">
        <v>12500</v>
      </c>
      <c r="E235" s="149" t="s">
        <v>51</v>
      </c>
      <c r="F235" s="149">
        <v>425000</v>
      </c>
    </row>
    <row r="236" spans="1:6" ht="26.25" customHeight="1">
      <c r="A236" s="37">
        <v>46</v>
      </c>
      <c r="B236" s="148" t="s">
        <v>250</v>
      </c>
      <c r="C236" s="149">
        <v>500</v>
      </c>
      <c r="D236" s="149">
        <v>1</v>
      </c>
      <c r="E236" s="149" t="s">
        <v>64</v>
      </c>
      <c r="F236" s="149">
        <v>361529</v>
      </c>
    </row>
    <row r="237" spans="1:6" ht="26.25" customHeight="1">
      <c r="A237" s="37">
        <v>47</v>
      </c>
      <c r="B237" s="148" t="s">
        <v>82</v>
      </c>
      <c r="C237" s="149">
        <v>6716</v>
      </c>
      <c r="D237" s="149">
        <v>50</v>
      </c>
      <c r="E237" s="149" t="s">
        <v>64</v>
      </c>
      <c r="F237" s="149">
        <v>325319</v>
      </c>
    </row>
    <row r="238" spans="1:6" ht="26.25" customHeight="1">
      <c r="A238" s="37">
        <v>48</v>
      </c>
      <c r="B238" s="148" t="s">
        <v>87</v>
      </c>
      <c r="C238" s="149">
        <v>3605</v>
      </c>
      <c r="D238" s="149">
        <v>4</v>
      </c>
      <c r="E238" s="149" t="s">
        <v>64</v>
      </c>
      <c r="F238" s="149">
        <v>284138</v>
      </c>
    </row>
    <row r="239" spans="1:6" ht="26.25" customHeight="1">
      <c r="A239" s="37">
        <v>49</v>
      </c>
      <c r="B239" s="148" t="s">
        <v>84</v>
      </c>
      <c r="C239" s="149">
        <v>17000</v>
      </c>
      <c r="D239" s="149">
        <v>1700</v>
      </c>
      <c r="E239" s="149" t="s">
        <v>51</v>
      </c>
      <c r="F239" s="149">
        <v>272000</v>
      </c>
    </row>
    <row r="240" spans="1:6" ht="26.25" customHeight="1">
      <c r="A240" s="37">
        <v>50</v>
      </c>
      <c r="B240" s="148" t="s">
        <v>251</v>
      </c>
      <c r="C240" s="149">
        <v>7680</v>
      </c>
      <c r="D240" s="149">
        <v>320</v>
      </c>
      <c r="E240" s="149" t="s">
        <v>51</v>
      </c>
      <c r="F240" s="149">
        <v>268564</v>
      </c>
    </row>
    <row r="241" spans="1:6" ht="26.25" customHeight="1">
      <c r="A241" s="413" t="s">
        <v>103</v>
      </c>
      <c r="B241" s="413"/>
      <c r="C241" s="149">
        <f>SUM(C191:C240)</f>
        <v>38154514</v>
      </c>
      <c r="D241" s="149">
        <f>SUM(D191:D240)</f>
        <v>41553325</v>
      </c>
      <c r="E241" s="149"/>
      <c r="F241" s="149">
        <f>SUM(F191:F240)</f>
        <v>1133408439</v>
      </c>
    </row>
    <row r="242" spans="1:6" ht="26.25" customHeight="1">
      <c r="A242" s="413" t="s">
        <v>104</v>
      </c>
      <c r="B242" s="413"/>
      <c r="C242" s="43">
        <f>C243-C241</f>
        <v>41269.6799999997</v>
      </c>
      <c r="D242" s="43">
        <v>57650</v>
      </c>
      <c r="E242" s="43"/>
      <c r="F242" s="43">
        <f>F243-F241</f>
        <v>2028940.230000019</v>
      </c>
    </row>
    <row r="243" spans="1:6" ht="26.25" customHeight="1">
      <c r="A243" s="413" t="s">
        <v>40</v>
      </c>
      <c r="B243" s="413"/>
      <c r="C243" s="43">
        <v>38195783.68</v>
      </c>
      <c r="D243" s="43">
        <f>SUM(D241:D242)</f>
        <v>41610975</v>
      </c>
      <c r="E243" s="43"/>
      <c r="F243" s="43">
        <v>1135437379.23</v>
      </c>
    </row>
    <row r="244" spans="1:6" ht="26.25" customHeight="1">
      <c r="A244" s="44"/>
      <c r="B244" s="44"/>
      <c r="C244" s="46"/>
      <c r="D244" s="46"/>
      <c r="E244" s="46"/>
      <c r="F244" s="46"/>
    </row>
    <row r="245" spans="1:6" ht="26.25" customHeight="1">
      <c r="A245" s="44"/>
      <c r="B245" s="44"/>
      <c r="C245" s="46"/>
      <c r="D245" s="46"/>
      <c r="E245" s="46"/>
      <c r="F245" s="46"/>
    </row>
    <row r="246" spans="1:6" ht="26.25" customHeight="1">
      <c r="A246" s="425" t="s">
        <v>252</v>
      </c>
      <c r="B246" s="425"/>
      <c r="C246" s="425"/>
      <c r="D246" s="425"/>
      <c r="E246" s="425"/>
      <c r="F246" s="425"/>
    </row>
    <row r="247" spans="1:6" ht="26.25" customHeight="1">
      <c r="A247" s="44"/>
      <c r="B247" s="44"/>
      <c r="C247" s="46"/>
      <c r="D247" s="46"/>
      <c r="E247" s="46"/>
      <c r="F247" s="46"/>
    </row>
    <row r="249" spans="1:6" ht="26.25" customHeight="1">
      <c r="A249" s="406" t="s">
        <v>43</v>
      </c>
      <c r="B249" s="406"/>
      <c r="C249" s="406"/>
      <c r="D249" s="406"/>
      <c r="E249" s="406"/>
      <c r="F249" s="406"/>
    </row>
    <row r="250" spans="1:6" ht="26.25" customHeight="1">
      <c r="A250" s="414" t="s">
        <v>261</v>
      </c>
      <c r="B250" s="414"/>
      <c r="C250" s="414"/>
      <c r="D250" s="414"/>
      <c r="E250" s="414"/>
      <c r="F250" s="414"/>
    </row>
    <row r="251" spans="1:6" ht="26.25" customHeight="1">
      <c r="A251" s="414" t="s">
        <v>240</v>
      </c>
      <c r="B251" s="414"/>
      <c r="C251" s="414"/>
      <c r="D251" s="414"/>
      <c r="E251" s="414"/>
      <c r="F251" s="414"/>
    </row>
    <row r="252" spans="1:6" ht="26.25" customHeight="1">
      <c r="A252" s="33"/>
      <c r="B252" s="33"/>
      <c r="C252" s="33"/>
      <c r="D252" s="33"/>
      <c r="E252" s="33"/>
      <c r="F252" s="155"/>
    </row>
    <row r="253" spans="1:6" ht="26.25" customHeight="1">
      <c r="A253" s="135" t="s">
        <v>45</v>
      </c>
      <c r="B253" s="136" t="s">
        <v>46</v>
      </c>
      <c r="C253" s="137" t="s">
        <v>47</v>
      </c>
      <c r="D253" s="137" t="s">
        <v>48</v>
      </c>
      <c r="E253" s="137"/>
      <c r="F253" s="137" t="s">
        <v>49</v>
      </c>
    </row>
    <row r="254" spans="1:6" ht="26.25" customHeight="1">
      <c r="A254" s="156">
        <v>1</v>
      </c>
      <c r="B254" s="157" t="s">
        <v>54</v>
      </c>
      <c r="C254" s="158">
        <v>7676624</v>
      </c>
      <c r="D254" s="158">
        <v>9218539</v>
      </c>
      <c r="E254" s="159" t="s">
        <v>53</v>
      </c>
      <c r="F254" s="158">
        <v>240184629</v>
      </c>
    </row>
    <row r="255" spans="1:6" ht="26.25" customHeight="1">
      <c r="A255" s="156">
        <v>2</v>
      </c>
      <c r="B255" s="157" t="s">
        <v>50</v>
      </c>
      <c r="C255" s="158">
        <v>4018701</v>
      </c>
      <c r="D255" s="158">
        <v>4290948</v>
      </c>
      <c r="E255" s="159" t="s">
        <v>51</v>
      </c>
      <c r="F255" s="158">
        <v>189542469</v>
      </c>
    </row>
    <row r="256" spans="1:6" ht="26.25" customHeight="1">
      <c r="A256" s="156">
        <v>3</v>
      </c>
      <c r="B256" s="157" t="s">
        <v>55</v>
      </c>
      <c r="C256" s="158">
        <v>14721830</v>
      </c>
      <c r="D256" s="158">
        <v>14860875</v>
      </c>
      <c r="E256" s="159" t="s">
        <v>51</v>
      </c>
      <c r="F256" s="158">
        <v>180023729</v>
      </c>
    </row>
    <row r="257" spans="1:6" ht="26.25" customHeight="1">
      <c r="A257" s="156">
        <v>4</v>
      </c>
      <c r="B257" s="157" t="s">
        <v>52</v>
      </c>
      <c r="C257" s="158">
        <v>4235852</v>
      </c>
      <c r="D257" s="158">
        <v>5807892</v>
      </c>
      <c r="E257" s="159" t="s">
        <v>53</v>
      </c>
      <c r="F257" s="158">
        <v>144753878</v>
      </c>
    </row>
    <row r="258" spans="1:6" ht="26.25" customHeight="1">
      <c r="A258" s="156">
        <v>5</v>
      </c>
      <c r="B258" s="157" t="s">
        <v>56</v>
      </c>
      <c r="C258" s="158">
        <v>202160</v>
      </c>
      <c r="D258" s="158">
        <v>112</v>
      </c>
      <c r="E258" s="159" t="s">
        <v>21</v>
      </c>
      <c r="F258" s="158">
        <v>83672471</v>
      </c>
    </row>
    <row r="259" spans="1:6" ht="26.25" customHeight="1">
      <c r="A259" s="156">
        <v>6</v>
      </c>
      <c r="B259" s="157" t="s">
        <v>58</v>
      </c>
      <c r="C259" s="158">
        <v>144435</v>
      </c>
      <c r="D259" s="158">
        <v>7670</v>
      </c>
      <c r="E259" s="159" t="s">
        <v>51</v>
      </c>
      <c r="F259" s="158">
        <v>33292734</v>
      </c>
    </row>
    <row r="260" spans="1:6" ht="26.25" customHeight="1">
      <c r="A260" s="156">
        <v>7</v>
      </c>
      <c r="B260" s="157" t="s">
        <v>57</v>
      </c>
      <c r="C260" s="158">
        <v>99511</v>
      </c>
      <c r="D260" s="158">
        <v>5734</v>
      </c>
      <c r="E260" s="159" t="s">
        <v>64</v>
      </c>
      <c r="F260" s="158">
        <v>31464817</v>
      </c>
    </row>
    <row r="261" spans="1:6" ht="26.25" customHeight="1">
      <c r="A261" s="156">
        <v>8</v>
      </c>
      <c r="B261" s="157" t="s">
        <v>62</v>
      </c>
      <c r="C261" s="158">
        <v>258950</v>
      </c>
      <c r="D261" s="158">
        <v>2031</v>
      </c>
      <c r="E261" s="159" t="s">
        <v>64</v>
      </c>
      <c r="F261" s="158">
        <v>24203763</v>
      </c>
    </row>
    <row r="262" spans="1:6" ht="26.25" customHeight="1">
      <c r="A262" s="156">
        <v>9</v>
      </c>
      <c r="B262" s="157" t="s">
        <v>61</v>
      </c>
      <c r="C262" s="158">
        <v>149876</v>
      </c>
      <c r="D262" s="158">
        <v>10638</v>
      </c>
      <c r="E262" s="159" t="s">
        <v>51</v>
      </c>
      <c r="F262" s="158">
        <v>14602532</v>
      </c>
    </row>
    <row r="263" spans="1:6" ht="26.25" customHeight="1">
      <c r="A263" s="156">
        <v>10</v>
      </c>
      <c r="B263" s="157" t="s">
        <v>60</v>
      </c>
      <c r="C263" s="158">
        <v>271881</v>
      </c>
      <c r="D263" s="158">
        <v>294730</v>
      </c>
      <c r="E263" s="159" t="s">
        <v>53</v>
      </c>
      <c r="F263" s="158">
        <v>13293932</v>
      </c>
    </row>
    <row r="264" spans="1:6" ht="26.25" customHeight="1">
      <c r="A264" s="156">
        <v>11</v>
      </c>
      <c r="B264" s="157" t="s">
        <v>59</v>
      </c>
      <c r="C264" s="158">
        <v>1186201</v>
      </c>
      <c r="D264" s="158">
        <v>46841</v>
      </c>
      <c r="E264" s="159" t="s">
        <v>51</v>
      </c>
      <c r="F264" s="158">
        <v>12346020</v>
      </c>
    </row>
    <row r="265" spans="1:6" ht="26.25" customHeight="1">
      <c r="A265" s="156">
        <v>12</v>
      </c>
      <c r="B265" s="157" t="s">
        <v>79</v>
      </c>
      <c r="C265" s="158">
        <v>37302</v>
      </c>
      <c r="D265" s="158">
        <v>367</v>
      </c>
      <c r="E265" s="159" t="s">
        <v>51</v>
      </c>
      <c r="F265" s="158">
        <v>11685673</v>
      </c>
    </row>
    <row r="266" spans="1:6" ht="26.25" customHeight="1">
      <c r="A266" s="156">
        <v>13</v>
      </c>
      <c r="B266" s="157" t="s">
        <v>78</v>
      </c>
      <c r="C266" s="158">
        <v>480995</v>
      </c>
      <c r="D266" s="158">
        <v>480995</v>
      </c>
      <c r="E266" s="159" t="s">
        <v>53</v>
      </c>
      <c r="F266" s="158">
        <v>11536075</v>
      </c>
    </row>
    <row r="267" spans="1:6" ht="26.25" customHeight="1">
      <c r="A267" s="156">
        <v>14</v>
      </c>
      <c r="B267" s="157" t="s">
        <v>66</v>
      </c>
      <c r="C267" s="158">
        <v>80738</v>
      </c>
      <c r="D267" s="158">
        <v>4379</v>
      </c>
      <c r="E267" s="159" t="s">
        <v>51</v>
      </c>
      <c r="F267" s="158">
        <v>9516094</v>
      </c>
    </row>
    <row r="268" spans="1:6" ht="26.25" customHeight="1">
      <c r="A268" s="156">
        <v>15</v>
      </c>
      <c r="B268" s="157" t="s">
        <v>68</v>
      </c>
      <c r="C268" s="158">
        <v>225718</v>
      </c>
      <c r="D268" s="158">
        <v>280149</v>
      </c>
      <c r="E268" s="159" t="s">
        <v>53</v>
      </c>
      <c r="F268" s="158">
        <v>7755013</v>
      </c>
    </row>
    <row r="269" spans="1:6" ht="26.25" customHeight="1">
      <c r="A269" s="156">
        <v>16</v>
      </c>
      <c r="B269" s="157" t="s">
        <v>89</v>
      </c>
      <c r="C269" s="158">
        <v>45093</v>
      </c>
      <c r="D269" s="158">
        <v>4014</v>
      </c>
      <c r="E269" s="159" t="s">
        <v>51</v>
      </c>
      <c r="F269" s="158">
        <v>6901029</v>
      </c>
    </row>
    <row r="270" spans="1:6" ht="26.25" customHeight="1">
      <c r="A270" s="156">
        <v>17</v>
      </c>
      <c r="B270" s="157" t="s">
        <v>155</v>
      </c>
      <c r="C270" s="158">
        <v>13320</v>
      </c>
      <c r="D270" s="158">
        <v>5</v>
      </c>
      <c r="E270" s="159" t="s">
        <v>21</v>
      </c>
      <c r="F270" s="158">
        <v>5767676</v>
      </c>
    </row>
    <row r="271" spans="1:6" ht="26.25" customHeight="1">
      <c r="A271" s="156">
        <v>18</v>
      </c>
      <c r="B271" s="157" t="s">
        <v>67</v>
      </c>
      <c r="C271" s="158">
        <v>365900</v>
      </c>
      <c r="D271" s="158">
        <v>346300</v>
      </c>
      <c r="E271" s="159" t="s">
        <v>51</v>
      </c>
      <c r="F271" s="158">
        <v>5192870</v>
      </c>
    </row>
    <row r="272" spans="1:6" ht="26.25" customHeight="1">
      <c r="A272" s="156">
        <v>19</v>
      </c>
      <c r="B272" s="157" t="s">
        <v>74</v>
      </c>
      <c r="C272" s="158">
        <v>58303</v>
      </c>
      <c r="D272" s="158">
        <v>175870</v>
      </c>
      <c r="E272" s="159" t="s">
        <v>51</v>
      </c>
      <c r="F272" s="158">
        <v>4935814</v>
      </c>
    </row>
    <row r="273" spans="1:6" ht="26.25" customHeight="1">
      <c r="A273" s="156">
        <v>20</v>
      </c>
      <c r="B273" s="157" t="s">
        <v>72</v>
      </c>
      <c r="C273" s="158">
        <v>201772</v>
      </c>
      <c r="D273" s="158">
        <v>210272</v>
      </c>
      <c r="E273" s="159" t="s">
        <v>53</v>
      </c>
      <c r="F273" s="158">
        <v>4613480</v>
      </c>
    </row>
    <row r="274" spans="1:6" ht="26.25" customHeight="1">
      <c r="A274" s="156">
        <v>21</v>
      </c>
      <c r="B274" s="157" t="s">
        <v>80</v>
      </c>
      <c r="C274" s="158">
        <v>59370</v>
      </c>
      <c r="D274" s="158">
        <v>2441</v>
      </c>
      <c r="E274" s="159" t="s">
        <v>51</v>
      </c>
      <c r="F274" s="158">
        <v>3458699</v>
      </c>
    </row>
    <row r="275" spans="1:6" ht="26.25" customHeight="1">
      <c r="A275" s="156">
        <v>22</v>
      </c>
      <c r="B275" s="157" t="s">
        <v>70</v>
      </c>
      <c r="C275" s="158">
        <v>5127</v>
      </c>
      <c r="D275" s="158">
        <v>2851</v>
      </c>
      <c r="E275" s="159" t="s">
        <v>51</v>
      </c>
      <c r="F275" s="158">
        <v>3123319</v>
      </c>
    </row>
    <row r="276" spans="1:6" ht="26.25" customHeight="1">
      <c r="A276" s="156">
        <v>23</v>
      </c>
      <c r="B276" s="157" t="s">
        <v>75</v>
      </c>
      <c r="C276" s="158">
        <v>1551</v>
      </c>
      <c r="D276" s="158">
        <v>12461</v>
      </c>
      <c r="E276" s="159" t="s">
        <v>51</v>
      </c>
      <c r="F276" s="158">
        <v>2503714</v>
      </c>
    </row>
    <row r="277" spans="1:6" ht="26.25" customHeight="1">
      <c r="A277" s="156">
        <v>24</v>
      </c>
      <c r="B277" s="157" t="s">
        <v>76</v>
      </c>
      <c r="C277" s="158">
        <v>33383</v>
      </c>
      <c r="D277" s="158">
        <v>1720</v>
      </c>
      <c r="E277" s="159" t="s">
        <v>51</v>
      </c>
      <c r="F277" s="158">
        <v>2188687</v>
      </c>
    </row>
    <row r="278" spans="1:6" ht="26.25" customHeight="1">
      <c r="A278" s="156">
        <v>25</v>
      </c>
      <c r="B278" s="157" t="s">
        <v>73</v>
      </c>
      <c r="C278" s="158">
        <v>57600</v>
      </c>
      <c r="D278" s="158">
        <v>80000</v>
      </c>
      <c r="E278" s="159" t="s">
        <v>53</v>
      </c>
      <c r="F278" s="158">
        <v>2065600</v>
      </c>
    </row>
    <row r="279" spans="1:6" ht="26.25" customHeight="1">
      <c r="A279" s="156">
        <v>26</v>
      </c>
      <c r="B279" s="157" t="s">
        <v>71</v>
      </c>
      <c r="C279" s="158">
        <v>160840</v>
      </c>
      <c r="D279" s="158">
        <v>130095</v>
      </c>
      <c r="E279" s="159" t="s">
        <v>51</v>
      </c>
      <c r="F279" s="158">
        <v>2029442</v>
      </c>
    </row>
    <row r="280" spans="1:6" ht="26.25" customHeight="1">
      <c r="A280" s="156">
        <v>27</v>
      </c>
      <c r="B280" s="157" t="s">
        <v>83</v>
      </c>
      <c r="C280" s="158">
        <v>39795</v>
      </c>
      <c r="D280" s="158">
        <v>4300</v>
      </c>
      <c r="E280" s="159" t="s">
        <v>51</v>
      </c>
      <c r="F280" s="158">
        <v>1687744</v>
      </c>
    </row>
    <row r="281" spans="1:6" ht="26.25" customHeight="1">
      <c r="A281" s="156">
        <v>28</v>
      </c>
      <c r="B281" s="157" t="s">
        <v>86</v>
      </c>
      <c r="C281" s="158">
        <v>76328</v>
      </c>
      <c r="D281" s="158">
        <v>77602</v>
      </c>
      <c r="E281" s="159" t="s">
        <v>53</v>
      </c>
      <c r="F281" s="158">
        <v>1596437</v>
      </c>
    </row>
    <row r="282" spans="1:6" ht="26.25" customHeight="1">
      <c r="A282" s="156">
        <v>29</v>
      </c>
      <c r="B282" s="157" t="s">
        <v>262</v>
      </c>
      <c r="C282" s="158">
        <v>19000</v>
      </c>
      <c r="D282" s="158">
        <v>1</v>
      </c>
      <c r="E282" s="159" t="s">
        <v>21</v>
      </c>
      <c r="F282" s="158">
        <v>1400000</v>
      </c>
    </row>
    <row r="283" spans="1:6" ht="26.25" customHeight="1">
      <c r="A283" s="156">
        <v>30</v>
      </c>
      <c r="B283" s="157" t="s">
        <v>87</v>
      </c>
      <c r="C283" s="158">
        <v>9310</v>
      </c>
      <c r="D283" s="158">
        <v>7</v>
      </c>
      <c r="E283" s="159" t="s">
        <v>51</v>
      </c>
      <c r="F283" s="158">
        <v>1325510</v>
      </c>
    </row>
    <row r="284" spans="1:6" ht="26.25" customHeight="1">
      <c r="A284" s="156">
        <v>31</v>
      </c>
      <c r="B284" s="157" t="s">
        <v>92</v>
      </c>
      <c r="C284" s="158">
        <v>10127</v>
      </c>
      <c r="D284" s="158">
        <v>3768</v>
      </c>
      <c r="E284" s="159" t="s">
        <v>51</v>
      </c>
      <c r="F284" s="158">
        <v>971915</v>
      </c>
    </row>
    <row r="285" spans="1:6" ht="26.25" customHeight="1">
      <c r="A285" s="156">
        <v>32</v>
      </c>
      <c r="B285" s="157" t="s">
        <v>91</v>
      </c>
      <c r="C285" s="158">
        <v>40251</v>
      </c>
      <c r="D285" s="158">
        <v>32850</v>
      </c>
      <c r="E285" s="159" t="s">
        <v>51</v>
      </c>
      <c r="F285" s="158">
        <v>920000</v>
      </c>
    </row>
    <row r="286" spans="1:6" ht="26.25" customHeight="1">
      <c r="A286" s="156">
        <v>33</v>
      </c>
      <c r="B286" s="160" t="s">
        <v>85</v>
      </c>
      <c r="C286" s="158">
        <v>9210</v>
      </c>
      <c r="D286" s="158">
        <v>2</v>
      </c>
      <c r="E286" s="159" t="s">
        <v>51</v>
      </c>
      <c r="F286" s="158">
        <v>896000</v>
      </c>
    </row>
    <row r="287" spans="1:6" ht="26.25" customHeight="1">
      <c r="A287" s="156">
        <v>34</v>
      </c>
      <c r="B287" s="160" t="s">
        <v>149</v>
      </c>
      <c r="C287" s="158">
        <v>3225</v>
      </c>
      <c r="D287" s="158">
        <v>1</v>
      </c>
      <c r="E287" s="159" t="s">
        <v>51</v>
      </c>
      <c r="F287" s="158">
        <v>845000</v>
      </c>
    </row>
    <row r="288" spans="1:6" ht="26.25" customHeight="1">
      <c r="A288" s="156">
        <v>35</v>
      </c>
      <c r="B288" s="157" t="s">
        <v>263</v>
      </c>
      <c r="C288" s="158">
        <v>14000</v>
      </c>
      <c r="D288" s="158">
        <v>2</v>
      </c>
      <c r="E288" s="159" t="s">
        <v>264</v>
      </c>
      <c r="F288" s="158">
        <v>800000</v>
      </c>
    </row>
    <row r="289" spans="1:6" ht="26.25" customHeight="1">
      <c r="A289" s="156">
        <v>36</v>
      </c>
      <c r="B289" s="157" t="s">
        <v>265</v>
      </c>
      <c r="C289" s="158">
        <v>2909</v>
      </c>
      <c r="D289" s="158">
        <v>158</v>
      </c>
      <c r="E289" s="159" t="s">
        <v>51</v>
      </c>
      <c r="F289" s="158">
        <v>785577</v>
      </c>
    </row>
    <row r="290" spans="1:6" ht="26.25" customHeight="1">
      <c r="A290" s="156">
        <v>37</v>
      </c>
      <c r="B290" s="157" t="s">
        <v>266</v>
      </c>
      <c r="C290" s="158">
        <v>412</v>
      </c>
      <c r="D290" s="158">
        <v>283</v>
      </c>
      <c r="E290" s="159" t="s">
        <v>51</v>
      </c>
      <c r="F290" s="158">
        <v>654151</v>
      </c>
    </row>
    <row r="291" spans="1:6" ht="26.25" customHeight="1">
      <c r="A291" s="156">
        <v>38</v>
      </c>
      <c r="B291" s="157" t="s">
        <v>81</v>
      </c>
      <c r="C291" s="158">
        <v>5723</v>
      </c>
      <c r="D291" s="158">
        <v>5618</v>
      </c>
      <c r="E291" s="159" t="s">
        <v>53</v>
      </c>
      <c r="F291" s="158">
        <v>561147</v>
      </c>
    </row>
    <row r="292" spans="1:6" ht="26.25" customHeight="1">
      <c r="A292" s="156">
        <v>39</v>
      </c>
      <c r="B292" s="157" t="s">
        <v>88</v>
      </c>
      <c r="C292" s="158">
        <v>16000</v>
      </c>
      <c r="D292" s="158">
        <v>16000</v>
      </c>
      <c r="E292" s="159" t="s">
        <v>51</v>
      </c>
      <c r="F292" s="158">
        <v>521964</v>
      </c>
    </row>
    <row r="293" spans="1:6" ht="26.25" customHeight="1">
      <c r="A293" s="156">
        <v>40</v>
      </c>
      <c r="B293" s="157" t="s">
        <v>267</v>
      </c>
      <c r="C293" s="158">
        <v>600</v>
      </c>
      <c r="D293" s="158">
        <v>2</v>
      </c>
      <c r="E293" s="159" t="s">
        <v>64</v>
      </c>
      <c r="F293" s="158">
        <v>518000</v>
      </c>
    </row>
    <row r="294" spans="1:6" ht="26.25" customHeight="1">
      <c r="A294" s="156">
        <v>41</v>
      </c>
      <c r="B294" s="157" t="s">
        <v>268</v>
      </c>
      <c r="C294" s="158">
        <v>4195</v>
      </c>
      <c r="D294" s="158">
        <v>135</v>
      </c>
      <c r="E294" s="159" t="s">
        <v>51</v>
      </c>
      <c r="F294" s="158">
        <v>510812</v>
      </c>
    </row>
    <row r="295" spans="1:6" ht="26.25" customHeight="1">
      <c r="A295" s="156">
        <v>42</v>
      </c>
      <c r="B295" s="157" t="s">
        <v>243</v>
      </c>
      <c r="C295" s="158">
        <v>7380</v>
      </c>
      <c r="D295" s="158">
        <v>7380</v>
      </c>
      <c r="E295" s="159" t="s">
        <v>51</v>
      </c>
      <c r="F295" s="158">
        <v>504800</v>
      </c>
    </row>
    <row r="296" spans="1:6" ht="26.25" customHeight="1">
      <c r="A296" s="156">
        <v>43</v>
      </c>
      <c r="B296" s="157" t="s">
        <v>95</v>
      </c>
      <c r="C296" s="158">
        <v>65000</v>
      </c>
      <c r="D296" s="158">
        <v>3250</v>
      </c>
      <c r="E296" s="159" t="s">
        <v>51</v>
      </c>
      <c r="F296" s="158">
        <v>487500</v>
      </c>
    </row>
    <row r="297" spans="1:6" ht="26.25" customHeight="1">
      <c r="A297" s="156">
        <v>44</v>
      </c>
      <c r="B297" s="157" t="s">
        <v>82</v>
      </c>
      <c r="C297" s="158">
        <v>8046</v>
      </c>
      <c r="D297" s="158">
        <v>37</v>
      </c>
      <c r="E297" s="159" t="s">
        <v>51</v>
      </c>
      <c r="F297" s="158">
        <v>473959</v>
      </c>
    </row>
    <row r="298" spans="1:6" ht="26.25" customHeight="1">
      <c r="A298" s="156">
        <v>45</v>
      </c>
      <c r="B298" s="157" t="s">
        <v>246</v>
      </c>
      <c r="C298" s="158">
        <v>2465</v>
      </c>
      <c r="D298" s="158">
        <v>2</v>
      </c>
      <c r="E298" s="159" t="s">
        <v>51</v>
      </c>
      <c r="F298" s="158">
        <v>440471</v>
      </c>
    </row>
    <row r="299" spans="1:6" ht="26.25" customHeight="1">
      <c r="A299" s="156">
        <v>46</v>
      </c>
      <c r="B299" s="157" t="s">
        <v>94</v>
      </c>
      <c r="C299" s="158">
        <v>9033</v>
      </c>
      <c r="D299" s="158">
        <v>737100</v>
      </c>
      <c r="E299" s="159" t="s">
        <v>51</v>
      </c>
      <c r="F299" s="158">
        <v>436750</v>
      </c>
    </row>
    <row r="300" spans="1:6" ht="26.25" customHeight="1">
      <c r="A300" s="156">
        <v>47</v>
      </c>
      <c r="B300" s="157" t="s">
        <v>269</v>
      </c>
      <c r="C300" s="158">
        <v>5000</v>
      </c>
      <c r="D300" s="158">
        <v>50000</v>
      </c>
      <c r="E300" s="159" t="s">
        <v>51</v>
      </c>
      <c r="F300" s="158">
        <v>244671</v>
      </c>
    </row>
    <row r="301" spans="1:6" ht="26.25" customHeight="1">
      <c r="A301" s="156">
        <v>48</v>
      </c>
      <c r="B301" s="157" t="s">
        <v>97</v>
      </c>
      <c r="C301" s="158">
        <v>31</v>
      </c>
      <c r="D301" s="158">
        <v>75</v>
      </c>
      <c r="E301" s="159" t="s">
        <v>51</v>
      </c>
      <c r="F301" s="158">
        <v>167756</v>
      </c>
    </row>
    <row r="302" spans="1:6" ht="26.25" customHeight="1">
      <c r="A302" s="156">
        <v>49</v>
      </c>
      <c r="B302" s="161" t="s">
        <v>270</v>
      </c>
      <c r="C302" s="158">
        <v>21</v>
      </c>
      <c r="D302" s="158">
        <v>2</v>
      </c>
      <c r="E302" s="159" t="s">
        <v>51</v>
      </c>
      <c r="F302" s="158">
        <v>158937</v>
      </c>
    </row>
    <row r="303" spans="1:6" ht="26.25" customHeight="1" thickBot="1">
      <c r="A303" s="162">
        <v>50</v>
      </c>
      <c r="B303" s="163" t="s">
        <v>271</v>
      </c>
      <c r="C303" s="164">
        <v>4000</v>
      </c>
      <c r="D303" s="164">
        <v>2000</v>
      </c>
      <c r="E303" s="165" t="s">
        <v>51</v>
      </c>
      <c r="F303" s="164">
        <v>150000</v>
      </c>
    </row>
    <row r="304" spans="1:6" ht="26.25" customHeight="1" thickBot="1">
      <c r="A304" s="426" t="s">
        <v>103</v>
      </c>
      <c r="B304" s="427"/>
      <c r="C304" s="166">
        <f>SUM(C254:C303)</f>
        <v>35145094</v>
      </c>
      <c r="D304" s="166">
        <f>SUM(D254:D303)</f>
        <v>37218504</v>
      </c>
      <c r="E304" s="167"/>
      <c r="F304" s="168">
        <f>SUM(F254:F303)</f>
        <v>1067713260</v>
      </c>
    </row>
    <row r="305" spans="1:6" ht="26.25" customHeight="1" thickBot="1">
      <c r="A305" s="426" t="s">
        <v>104</v>
      </c>
      <c r="B305" s="427"/>
      <c r="C305" s="169">
        <f>C306-C304</f>
        <v>739444.4200000018</v>
      </c>
      <c r="D305" s="169">
        <v>14874</v>
      </c>
      <c r="E305" s="170"/>
      <c r="F305" s="171">
        <f>F306-F304</f>
        <v>6968697.869999886</v>
      </c>
    </row>
    <row r="306" spans="1:6" ht="26.25" customHeight="1" thickBot="1">
      <c r="A306" s="428" t="s">
        <v>40</v>
      </c>
      <c r="B306" s="429"/>
      <c r="C306" s="172">
        <v>35884538.42</v>
      </c>
      <c r="D306" s="172">
        <f>SUM(D304:D305)</f>
        <v>37233378</v>
      </c>
      <c r="E306" s="173"/>
      <c r="F306" s="174">
        <v>1074681957.87</v>
      </c>
    </row>
    <row r="308" spans="1:6" ht="26.25" customHeight="1">
      <c r="A308" s="31" t="s">
        <v>272</v>
      </c>
      <c r="B308" s="31"/>
      <c r="C308" s="31"/>
      <c r="D308" s="31"/>
      <c r="E308" s="31"/>
      <c r="F308" s="31"/>
    </row>
    <row r="309" spans="1:6" ht="26.25" customHeight="1">
      <c r="A309" s="31"/>
      <c r="B309" s="31"/>
      <c r="C309" s="31"/>
      <c r="D309" s="31"/>
      <c r="E309" s="31"/>
      <c r="F309" s="31"/>
    </row>
    <row r="314" spans="1:6" ht="26.25" customHeight="1">
      <c r="A314" s="406" t="s">
        <v>43</v>
      </c>
      <c r="B314" s="406"/>
      <c r="C314" s="406"/>
      <c r="D314" s="406"/>
      <c r="E314" s="406"/>
      <c r="F314" s="406"/>
    </row>
    <row r="315" spans="1:6" ht="26.25" customHeight="1">
      <c r="A315" s="414" t="s">
        <v>309</v>
      </c>
      <c r="B315" s="414"/>
      <c r="C315" s="414"/>
      <c r="D315" s="414"/>
      <c r="E315" s="414"/>
      <c r="F315" s="414"/>
    </row>
    <row r="316" spans="1:6" ht="26.25" customHeight="1">
      <c r="A316" s="414" t="s">
        <v>240</v>
      </c>
      <c r="B316" s="414"/>
      <c r="C316" s="414"/>
      <c r="D316" s="414"/>
      <c r="E316" s="414"/>
      <c r="F316" s="414"/>
    </row>
    <row r="317" spans="1:6" ht="26.25" customHeight="1">
      <c r="A317" s="210"/>
      <c r="B317" s="210"/>
      <c r="C317" s="210"/>
      <c r="D317" s="210"/>
      <c r="E317" s="210"/>
      <c r="F317" s="210"/>
    </row>
    <row r="318" spans="1:6" ht="26.25" customHeight="1">
      <c r="A318" s="211" t="s">
        <v>45</v>
      </c>
      <c r="B318" s="136" t="s">
        <v>46</v>
      </c>
      <c r="C318" s="137" t="s">
        <v>47</v>
      </c>
      <c r="D318" s="137" t="s">
        <v>48</v>
      </c>
      <c r="E318" s="137"/>
      <c r="F318" s="137" t="s">
        <v>49</v>
      </c>
    </row>
    <row r="319" spans="1:6" ht="26.25" customHeight="1">
      <c r="A319" s="138">
        <v>1</v>
      </c>
      <c r="B319" s="212" t="s">
        <v>54</v>
      </c>
      <c r="C319" s="213">
        <v>10177958</v>
      </c>
      <c r="D319" s="213">
        <v>12205033</v>
      </c>
      <c r="E319" s="213" t="s">
        <v>53</v>
      </c>
      <c r="F319" s="213">
        <v>311948779</v>
      </c>
    </row>
    <row r="320" spans="1:6" ht="26.25" customHeight="1">
      <c r="A320" s="138">
        <v>2</v>
      </c>
      <c r="B320" s="212" t="s">
        <v>50</v>
      </c>
      <c r="C320" s="213">
        <v>5697923</v>
      </c>
      <c r="D320" s="213">
        <v>7961351</v>
      </c>
      <c r="E320" s="213" t="s">
        <v>51</v>
      </c>
      <c r="F320" s="213">
        <v>240550794</v>
      </c>
    </row>
    <row r="321" spans="1:6" ht="26.25" customHeight="1">
      <c r="A321" s="138">
        <v>3</v>
      </c>
      <c r="B321" s="212" t="s">
        <v>55</v>
      </c>
      <c r="C321" s="213">
        <v>24981900</v>
      </c>
      <c r="D321" s="213">
        <v>76376365</v>
      </c>
      <c r="E321" s="213" t="s">
        <v>51</v>
      </c>
      <c r="F321" s="213">
        <v>235368455</v>
      </c>
    </row>
    <row r="322" spans="1:6" ht="26.25" customHeight="1">
      <c r="A322" s="138">
        <v>4</v>
      </c>
      <c r="B322" s="212" t="s">
        <v>52</v>
      </c>
      <c r="C322" s="213">
        <v>5501321</v>
      </c>
      <c r="D322" s="213">
        <v>7503797</v>
      </c>
      <c r="E322" s="213" t="s">
        <v>53</v>
      </c>
      <c r="F322" s="213">
        <v>186625029</v>
      </c>
    </row>
    <row r="323" spans="1:6" ht="26.25" customHeight="1">
      <c r="A323" s="138">
        <v>5</v>
      </c>
      <c r="B323" s="212" t="s">
        <v>56</v>
      </c>
      <c r="C323" s="213">
        <v>213643</v>
      </c>
      <c r="D323" s="213">
        <v>117</v>
      </c>
      <c r="E323" s="213" t="s">
        <v>21</v>
      </c>
      <c r="F323" s="213">
        <v>92685506</v>
      </c>
    </row>
    <row r="324" spans="1:6" ht="26.25" customHeight="1">
      <c r="A324" s="138">
        <v>6</v>
      </c>
      <c r="B324" s="212" t="s">
        <v>58</v>
      </c>
      <c r="C324" s="213">
        <v>265699</v>
      </c>
      <c r="D324" s="213">
        <v>10512</v>
      </c>
      <c r="E324" s="213" t="s">
        <v>51</v>
      </c>
      <c r="F324" s="213">
        <v>47390145</v>
      </c>
    </row>
    <row r="325" spans="1:6" ht="26.25" customHeight="1">
      <c r="A325" s="138">
        <v>7</v>
      </c>
      <c r="B325" s="212" t="s">
        <v>92</v>
      </c>
      <c r="C325" s="213">
        <v>17679</v>
      </c>
      <c r="D325" s="213">
        <v>2256</v>
      </c>
      <c r="E325" s="213" t="s">
        <v>51</v>
      </c>
      <c r="F325" s="213">
        <v>28576941</v>
      </c>
    </row>
    <row r="326" spans="1:6" ht="26.25" customHeight="1">
      <c r="A326" s="138">
        <v>8</v>
      </c>
      <c r="B326" s="212" t="s">
        <v>57</v>
      </c>
      <c r="C326" s="213">
        <v>67782</v>
      </c>
      <c r="D326" s="213">
        <v>7755</v>
      </c>
      <c r="E326" s="213" t="s">
        <v>64</v>
      </c>
      <c r="F326" s="213">
        <v>22398898</v>
      </c>
    </row>
    <row r="327" spans="1:6" ht="26.25" customHeight="1">
      <c r="A327" s="138">
        <v>9</v>
      </c>
      <c r="B327" s="212" t="s">
        <v>62</v>
      </c>
      <c r="C327" s="213">
        <v>202640</v>
      </c>
      <c r="D327" s="213">
        <v>1275</v>
      </c>
      <c r="E327" s="213" t="s">
        <v>51</v>
      </c>
      <c r="F327" s="213">
        <v>19098639</v>
      </c>
    </row>
    <row r="328" spans="1:6" ht="26.25" customHeight="1">
      <c r="A328" s="138">
        <v>10</v>
      </c>
      <c r="B328" s="212" t="s">
        <v>60</v>
      </c>
      <c r="C328" s="213">
        <v>259128</v>
      </c>
      <c r="D328" s="213">
        <v>287121</v>
      </c>
      <c r="E328" s="213" t="s">
        <v>53</v>
      </c>
      <c r="F328" s="213">
        <v>16722612</v>
      </c>
    </row>
    <row r="329" spans="1:6" ht="26.25" customHeight="1">
      <c r="A329" s="138">
        <v>11</v>
      </c>
      <c r="B329" s="212" t="s">
        <v>59</v>
      </c>
      <c r="C329" s="213">
        <v>1552271</v>
      </c>
      <c r="D329" s="213">
        <v>62061</v>
      </c>
      <c r="E329" s="213" t="s">
        <v>51</v>
      </c>
      <c r="F329" s="213">
        <v>16210455</v>
      </c>
    </row>
    <row r="330" spans="1:6" ht="26.25" customHeight="1">
      <c r="A330" s="138">
        <v>12</v>
      </c>
      <c r="B330" s="212" t="s">
        <v>61</v>
      </c>
      <c r="C330" s="213">
        <v>139724</v>
      </c>
      <c r="D330" s="213">
        <v>10226</v>
      </c>
      <c r="E330" s="213" t="s">
        <v>51</v>
      </c>
      <c r="F330" s="213">
        <v>14441868</v>
      </c>
    </row>
    <row r="331" spans="1:6" ht="26.25" customHeight="1">
      <c r="A331" s="138">
        <v>13</v>
      </c>
      <c r="B331" s="212" t="s">
        <v>67</v>
      </c>
      <c r="C331" s="213">
        <v>928000</v>
      </c>
      <c r="D331" s="213">
        <v>932470</v>
      </c>
      <c r="E331" s="213" t="s">
        <v>51</v>
      </c>
      <c r="F331" s="213">
        <v>13306950</v>
      </c>
    </row>
    <row r="332" spans="1:6" ht="26.25" customHeight="1">
      <c r="A332" s="138">
        <v>14</v>
      </c>
      <c r="B332" s="212" t="s">
        <v>78</v>
      </c>
      <c r="C332" s="213">
        <v>518725</v>
      </c>
      <c r="D332" s="213">
        <v>518715</v>
      </c>
      <c r="E332" s="213" t="s">
        <v>53</v>
      </c>
      <c r="F332" s="213">
        <v>13174918</v>
      </c>
    </row>
    <row r="333" spans="1:6" ht="26.25" customHeight="1">
      <c r="A333" s="138">
        <v>15</v>
      </c>
      <c r="B333" s="212" t="s">
        <v>79</v>
      </c>
      <c r="C333" s="213">
        <v>43530</v>
      </c>
      <c r="D333" s="213">
        <v>393</v>
      </c>
      <c r="E333" s="213" t="s">
        <v>51</v>
      </c>
      <c r="F333" s="213">
        <v>12068402</v>
      </c>
    </row>
    <row r="334" spans="1:6" ht="26.25" customHeight="1">
      <c r="A334" s="138">
        <v>16</v>
      </c>
      <c r="B334" s="212" t="s">
        <v>202</v>
      </c>
      <c r="C334" s="213">
        <v>50700</v>
      </c>
      <c r="D334" s="213">
        <v>2</v>
      </c>
      <c r="E334" s="213" t="s">
        <v>21</v>
      </c>
      <c r="F334" s="213">
        <v>8607000</v>
      </c>
    </row>
    <row r="335" spans="1:6" ht="26.25" customHeight="1">
      <c r="A335" s="138">
        <v>17</v>
      </c>
      <c r="B335" s="212" t="s">
        <v>68</v>
      </c>
      <c r="C335" s="213">
        <v>226397</v>
      </c>
      <c r="D335" s="213">
        <v>279507</v>
      </c>
      <c r="E335" s="213" t="s">
        <v>53</v>
      </c>
      <c r="F335" s="213">
        <v>7544366</v>
      </c>
    </row>
    <row r="336" spans="1:6" ht="26.25" customHeight="1">
      <c r="A336" s="138">
        <v>18</v>
      </c>
      <c r="B336" s="212" t="s">
        <v>74</v>
      </c>
      <c r="C336" s="213">
        <v>87862</v>
      </c>
      <c r="D336" s="213">
        <v>336531</v>
      </c>
      <c r="E336" s="213" t="s">
        <v>51</v>
      </c>
      <c r="F336" s="213">
        <v>7321871</v>
      </c>
    </row>
    <row r="337" spans="1:6" ht="26.25" customHeight="1">
      <c r="A337" s="138">
        <v>19</v>
      </c>
      <c r="B337" s="212" t="s">
        <v>246</v>
      </c>
      <c r="C337" s="213">
        <v>5732</v>
      </c>
      <c r="D337" s="213">
        <v>15</v>
      </c>
      <c r="E337" s="213" t="s">
        <v>64</v>
      </c>
      <c r="F337" s="213">
        <v>6423013</v>
      </c>
    </row>
    <row r="338" spans="1:6" ht="26.25" customHeight="1">
      <c r="A338" s="138">
        <v>20</v>
      </c>
      <c r="B338" s="212" t="s">
        <v>66</v>
      </c>
      <c r="C338" s="213">
        <v>42536</v>
      </c>
      <c r="D338" s="213">
        <v>2294</v>
      </c>
      <c r="E338" s="213" t="s">
        <v>51</v>
      </c>
      <c r="F338" s="213">
        <v>4924627</v>
      </c>
    </row>
    <row r="339" spans="1:6" ht="26.25" customHeight="1">
      <c r="A339" s="138">
        <v>21</v>
      </c>
      <c r="B339" s="212" t="s">
        <v>89</v>
      </c>
      <c r="C339" s="213">
        <v>73605</v>
      </c>
      <c r="D339" s="213">
        <v>6813</v>
      </c>
      <c r="E339" s="213" t="s">
        <v>51</v>
      </c>
      <c r="F339" s="213">
        <v>4777655</v>
      </c>
    </row>
    <row r="340" spans="1:6" ht="26.25" customHeight="1">
      <c r="A340" s="138">
        <v>22</v>
      </c>
      <c r="B340" s="212" t="s">
        <v>310</v>
      </c>
      <c r="C340" s="213">
        <v>16000000</v>
      </c>
      <c r="D340" s="213">
        <v>2</v>
      </c>
      <c r="E340" s="213" t="s">
        <v>21</v>
      </c>
      <c r="F340" s="213">
        <v>4774580</v>
      </c>
    </row>
    <row r="341" spans="1:6" ht="26.25" customHeight="1">
      <c r="A341" s="138">
        <v>23</v>
      </c>
      <c r="B341" s="212" t="s">
        <v>311</v>
      </c>
      <c r="C341" s="213">
        <v>13012</v>
      </c>
      <c r="D341" s="213">
        <v>2</v>
      </c>
      <c r="E341" s="213" t="s">
        <v>21</v>
      </c>
      <c r="F341" s="213">
        <v>4755080</v>
      </c>
    </row>
    <row r="342" spans="1:6" ht="26.25" customHeight="1">
      <c r="A342" s="138">
        <v>24</v>
      </c>
      <c r="B342" s="212" t="s">
        <v>75</v>
      </c>
      <c r="C342" s="213">
        <v>6751</v>
      </c>
      <c r="D342" s="213">
        <v>26898</v>
      </c>
      <c r="E342" s="213" t="s">
        <v>51</v>
      </c>
      <c r="F342" s="213">
        <v>4617303</v>
      </c>
    </row>
    <row r="343" spans="1:6" ht="26.25" customHeight="1">
      <c r="A343" s="138">
        <v>25</v>
      </c>
      <c r="B343" s="212" t="s">
        <v>265</v>
      </c>
      <c r="C343" s="213">
        <v>7920</v>
      </c>
      <c r="D343" s="213">
        <v>528</v>
      </c>
      <c r="E343" s="213" t="s">
        <v>51</v>
      </c>
      <c r="F343" s="213">
        <v>3611520</v>
      </c>
    </row>
    <row r="344" spans="1:6" ht="26.25" customHeight="1">
      <c r="A344" s="138">
        <v>26</v>
      </c>
      <c r="B344" s="212" t="s">
        <v>71</v>
      </c>
      <c r="C344" s="213">
        <v>190705</v>
      </c>
      <c r="D344" s="213">
        <v>160865</v>
      </c>
      <c r="E344" s="213" t="s">
        <v>51</v>
      </c>
      <c r="F344" s="213">
        <v>3384504</v>
      </c>
    </row>
    <row r="345" spans="1:6" ht="26.25" customHeight="1">
      <c r="A345" s="138">
        <v>27</v>
      </c>
      <c r="B345" s="212" t="s">
        <v>83</v>
      </c>
      <c r="C345" s="213">
        <v>52610</v>
      </c>
      <c r="D345" s="213">
        <v>3945</v>
      </c>
      <c r="E345" s="213" t="s">
        <v>51</v>
      </c>
      <c r="F345" s="213">
        <v>3235600</v>
      </c>
    </row>
    <row r="346" spans="1:6" ht="26.25" customHeight="1">
      <c r="A346" s="138">
        <v>28</v>
      </c>
      <c r="B346" s="212" t="s">
        <v>76</v>
      </c>
      <c r="C346" s="213">
        <v>38531</v>
      </c>
      <c r="D346" s="213">
        <v>1922</v>
      </c>
      <c r="E346" s="213" t="s">
        <v>51</v>
      </c>
      <c r="F346" s="213">
        <v>3231317</v>
      </c>
    </row>
    <row r="347" spans="1:6" ht="26.25" customHeight="1">
      <c r="A347" s="138">
        <v>29</v>
      </c>
      <c r="B347" s="212" t="s">
        <v>70</v>
      </c>
      <c r="C347" s="213">
        <v>2090</v>
      </c>
      <c r="D347" s="213">
        <v>3046</v>
      </c>
      <c r="E347" s="213" t="s">
        <v>51</v>
      </c>
      <c r="F347" s="213">
        <v>2928897</v>
      </c>
    </row>
    <row r="348" spans="1:6" ht="26.25" customHeight="1">
      <c r="A348" s="138">
        <v>30</v>
      </c>
      <c r="B348" s="214" t="s">
        <v>270</v>
      </c>
      <c r="C348" s="213">
        <v>58600</v>
      </c>
      <c r="D348" s="213">
        <v>3</v>
      </c>
      <c r="E348" s="213" t="s">
        <v>64</v>
      </c>
      <c r="F348" s="213">
        <v>2900000</v>
      </c>
    </row>
    <row r="349" spans="1:6" ht="26.25" customHeight="1">
      <c r="A349" s="138">
        <v>31</v>
      </c>
      <c r="B349" s="212" t="s">
        <v>151</v>
      </c>
      <c r="C349" s="213">
        <v>16860</v>
      </c>
      <c r="D349" s="213">
        <v>2</v>
      </c>
      <c r="E349" s="213" t="s">
        <v>64</v>
      </c>
      <c r="F349" s="213">
        <v>2255000</v>
      </c>
    </row>
    <row r="350" spans="1:6" ht="26.25" customHeight="1">
      <c r="A350" s="138">
        <v>32</v>
      </c>
      <c r="B350" s="212" t="s">
        <v>312</v>
      </c>
      <c r="C350" s="213">
        <v>22000</v>
      </c>
      <c r="D350" s="213">
        <v>14507</v>
      </c>
      <c r="E350" s="213" t="s">
        <v>51</v>
      </c>
      <c r="F350" s="213">
        <v>2128374</v>
      </c>
    </row>
    <row r="351" spans="1:6" ht="26.25" customHeight="1">
      <c r="A351" s="138">
        <v>33</v>
      </c>
      <c r="B351" s="212" t="s">
        <v>86</v>
      </c>
      <c r="C351" s="213">
        <v>93385</v>
      </c>
      <c r="D351" s="213">
        <v>95292</v>
      </c>
      <c r="E351" s="213" t="s">
        <v>53</v>
      </c>
      <c r="F351" s="213">
        <v>2102141</v>
      </c>
    </row>
    <row r="352" spans="1:6" ht="26.25" customHeight="1">
      <c r="A352" s="138">
        <v>34</v>
      </c>
      <c r="B352" s="212" t="s">
        <v>313</v>
      </c>
      <c r="C352" s="213">
        <v>36840</v>
      </c>
      <c r="D352" s="213">
        <v>1870</v>
      </c>
      <c r="E352" s="213" t="s">
        <v>51</v>
      </c>
      <c r="F352" s="213">
        <v>2071320</v>
      </c>
    </row>
    <row r="353" spans="1:6" ht="26.25" customHeight="1">
      <c r="A353" s="138">
        <v>35</v>
      </c>
      <c r="B353" s="212" t="s">
        <v>73</v>
      </c>
      <c r="C353" s="213">
        <v>57600</v>
      </c>
      <c r="D353" s="213">
        <v>80000</v>
      </c>
      <c r="E353" s="213" t="s">
        <v>53</v>
      </c>
      <c r="F353" s="213">
        <v>2032400</v>
      </c>
    </row>
    <row r="354" spans="1:6" ht="26.25" customHeight="1">
      <c r="A354" s="138">
        <v>36</v>
      </c>
      <c r="B354" s="212" t="s">
        <v>72</v>
      </c>
      <c r="C354" s="213">
        <v>96000</v>
      </c>
      <c r="D354" s="213">
        <v>96000</v>
      </c>
      <c r="E354" s="213" t="s">
        <v>53</v>
      </c>
      <c r="F354" s="213">
        <v>1981116</v>
      </c>
    </row>
    <row r="355" spans="1:6" ht="26.25" customHeight="1">
      <c r="A355" s="138">
        <v>37</v>
      </c>
      <c r="B355" s="212" t="s">
        <v>100</v>
      </c>
      <c r="C355" s="213">
        <v>8406</v>
      </c>
      <c r="D355" s="213">
        <v>46</v>
      </c>
      <c r="E355" s="213" t="s">
        <v>51</v>
      </c>
      <c r="F355" s="213">
        <v>1746516</v>
      </c>
    </row>
    <row r="356" spans="1:6" ht="26.25" customHeight="1">
      <c r="A356" s="138">
        <v>38</v>
      </c>
      <c r="B356" s="212" t="s">
        <v>91</v>
      </c>
      <c r="C356" s="213">
        <v>70120</v>
      </c>
      <c r="D356" s="213">
        <v>44060</v>
      </c>
      <c r="E356" s="213" t="s">
        <v>51</v>
      </c>
      <c r="F356" s="213">
        <v>1633600</v>
      </c>
    </row>
    <row r="357" spans="1:6" ht="26.25" customHeight="1">
      <c r="A357" s="138">
        <v>39</v>
      </c>
      <c r="B357" s="215" t="s">
        <v>149</v>
      </c>
      <c r="C357" s="213">
        <v>59500</v>
      </c>
      <c r="D357" s="213">
        <v>3</v>
      </c>
      <c r="E357" s="213" t="s">
        <v>21</v>
      </c>
      <c r="F357" s="213">
        <v>1382000</v>
      </c>
    </row>
    <row r="358" spans="1:6" ht="26.25" customHeight="1">
      <c r="A358" s="138">
        <v>40</v>
      </c>
      <c r="B358" s="212" t="s">
        <v>81</v>
      </c>
      <c r="C358" s="213">
        <v>13891</v>
      </c>
      <c r="D358" s="213">
        <v>14202</v>
      </c>
      <c r="E358" s="213" t="s">
        <v>53</v>
      </c>
      <c r="F358" s="213">
        <v>1154253</v>
      </c>
    </row>
    <row r="359" spans="1:6" ht="26.25" customHeight="1">
      <c r="A359" s="138">
        <v>41</v>
      </c>
      <c r="B359" s="212" t="s">
        <v>85</v>
      </c>
      <c r="C359" s="213">
        <v>27780</v>
      </c>
      <c r="D359" s="213">
        <v>3</v>
      </c>
      <c r="E359" s="213" t="s">
        <v>64</v>
      </c>
      <c r="F359" s="213">
        <v>1093000</v>
      </c>
    </row>
    <row r="360" spans="1:6" ht="26.25" customHeight="1">
      <c r="A360" s="138">
        <v>42</v>
      </c>
      <c r="B360" s="212" t="s">
        <v>82</v>
      </c>
      <c r="C360" s="213">
        <v>4790</v>
      </c>
      <c r="D360" s="213">
        <v>62</v>
      </c>
      <c r="E360" s="213" t="s">
        <v>64</v>
      </c>
      <c r="F360" s="213">
        <v>761866</v>
      </c>
    </row>
    <row r="361" spans="1:6" ht="26.25" customHeight="1">
      <c r="A361" s="138">
        <v>43</v>
      </c>
      <c r="B361" s="212" t="s">
        <v>158</v>
      </c>
      <c r="C361" s="213">
        <v>6491</v>
      </c>
      <c r="D361" s="213">
        <v>3369</v>
      </c>
      <c r="E361" s="213" t="s">
        <v>51</v>
      </c>
      <c r="F361" s="213">
        <v>677290</v>
      </c>
    </row>
    <row r="362" spans="1:6" ht="26.25" customHeight="1">
      <c r="A362" s="138">
        <v>44</v>
      </c>
      <c r="B362" s="212" t="s">
        <v>95</v>
      </c>
      <c r="C362" s="213">
        <v>72000</v>
      </c>
      <c r="D362" s="213">
        <v>3600</v>
      </c>
      <c r="E362" s="213" t="s">
        <v>51</v>
      </c>
      <c r="F362" s="213">
        <v>540000</v>
      </c>
    </row>
    <row r="363" spans="1:6" ht="26.25" customHeight="1">
      <c r="A363" s="138">
        <v>45</v>
      </c>
      <c r="B363" s="212" t="s">
        <v>90</v>
      </c>
      <c r="C363" s="213">
        <v>14500</v>
      </c>
      <c r="D363" s="213">
        <v>14500</v>
      </c>
      <c r="E363" s="213" t="s">
        <v>51</v>
      </c>
      <c r="F363" s="213">
        <v>493000</v>
      </c>
    </row>
    <row r="364" spans="1:6" ht="26.25" customHeight="1">
      <c r="A364" s="138">
        <v>46</v>
      </c>
      <c r="B364" s="212" t="s">
        <v>314</v>
      </c>
      <c r="C364" s="213">
        <v>3900</v>
      </c>
      <c r="D364" s="213">
        <v>1</v>
      </c>
      <c r="E364" s="213" t="s">
        <v>64</v>
      </c>
      <c r="F364" s="213">
        <v>490000</v>
      </c>
    </row>
    <row r="365" spans="1:6" ht="26.25" customHeight="1">
      <c r="A365" s="138">
        <v>47</v>
      </c>
      <c r="B365" s="212" t="s">
        <v>97</v>
      </c>
      <c r="C365" s="213">
        <v>130</v>
      </c>
      <c r="D365" s="213">
        <v>506</v>
      </c>
      <c r="E365" s="213" t="s">
        <v>51</v>
      </c>
      <c r="F365" s="213">
        <v>449732</v>
      </c>
    </row>
    <row r="366" spans="1:6" ht="26.25" customHeight="1">
      <c r="A366" s="138">
        <v>48</v>
      </c>
      <c r="B366" s="212" t="s">
        <v>315</v>
      </c>
      <c r="C366" s="213">
        <v>10500</v>
      </c>
      <c r="D366" s="213">
        <v>210</v>
      </c>
      <c r="E366" s="213" t="s">
        <v>51</v>
      </c>
      <c r="F366" s="213">
        <v>420000</v>
      </c>
    </row>
    <row r="367" spans="1:6" ht="26.25" customHeight="1">
      <c r="A367" s="138">
        <v>49</v>
      </c>
      <c r="B367" s="212" t="s">
        <v>65</v>
      </c>
      <c r="C367" s="213">
        <v>27000</v>
      </c>
      <c r="D367" s="213">
        <v>27000</v>
      </c>
      <c r="E367" s="213" t="s">
        <v>51</v>
      </c>
      <c r="F367" s="213">
        <v>403450</v>
      </c>
    </row>
    <row r="368" spans="1:6" ht="26.25" customHeight="1">
      <c r="A368" s="138">
        <v>50</v>
      </c>
      <c r="B368" s="212" t="s">
        <v>84</v>
      </c>
      <c r="C368" s="213">
        <v>32600</v>
      </c>
      <c r="D368" s="213">
        <v>7260</v>
      </c>
      <c r="E368" s="213" t="s">
        <v>51</v>
      </c>
      <c r="F368" s="213">
        <v>396600</v>
      </c>
    </row>
    <row r="369" spans="1:6" ht="26.25" customHeight="1">
      <c r="A369" s="423" t="s">
        <v>103</v>
      </c>
      <c r="B369" s="423"/>
      <c r="C369" s="216">
        <f>SUM(C319:C368)</f>
        <v>68099267</v>
      </c>
      <c r="D369" s="216">
        <f>SUM(D319:D368)</f>
        <v>107104313</v>
      </c>
      <c r="E369" s="216"/>
      <c r="F369" s="216">
        <f>SUM(F319:F368)</f>
        <v>1367817382</v>
      </c>
    </row>
    <row r="370" spans="1:6" ht="26.25" customHeight="1">
      <c r="A370" s="423" t="s">
        <v>104</v>
      </c>
      <c r="B370" s="423"/>
      <c r="C370" s="217">
        <f>C371-C369</f>
        <v>2535829.370000005</v>
      </c>
      <c r="D370" s="217">
        <f>D371-D369</f>
        <v>3489333</v>
      </c>
      <c r="E370" s="217"/>
      <c r="F370" s="217">
        <f>F371-F369</f>
        <v>15865808.00999999</v>
      </c>
    </row>
    <row r="371" spans="1:6" ht="26.25" customHeight="1">
      <c r="A371" s="423" t="s">
        <v>40</v>
      </c>
      <c r="B371" s="423"/>
      <c r="C371" s="217">
        <v>70635096.37</v>
      </c>
      <c r="D371" s="217">
        <v>110593646</v>
      </c>
      <c r="E371" s="217"/>
      <c r="F371" s="217">
        <v>1383683190.01</v>
      </c>
    </row>
    <row r="372" spans="1:6" ht="26.25" customHeight="1">
      <c r="A372" s="131"/>
      <c r="B372" s="132"/>
      <c r="C372" s="133"/>
      <c r="D372" s="133"/>
      <c r="E372" s="133"/>
      <c r="F372" s="133"/>
    </row>
    <row r="373" spans="1:6" ht="26.25" customHeight="1">
      <c r="A373" s="132" t="s">
        <v>316</v>
      </c>
      <c r="B373" s="132"/>
      <c r="C373" s="132"/>
      <c r="D373" s="132"/>
      <c r="E373" s="132"/>
      <c r="F373" s="132"/>
    </row>
    <row r="374" spans="1:6" ht="26.25" customHeight="1">
      <c r="A374" s="131"/>
      <c r="B374" s="132"/>
      <c r="C374" s="133"/>
      <c r="D374" s="133"/>
      <c r="E374" s="133"/>
      <c r="F374" s="133"/>
    </row>
    <row r="376" spans="1:6" ht="26.25" customHeight="1">
      <c r="A376" s="406" t="s">
        <v>43</v>
      </c>
      <c r="B376" s="406"/>
      <c r="C376" s="406"/>
      <c r="D376" s="406"/>
      <c r="E376" s="406"/>
      <c r="F376" s="406"/>
    </row>
    <row r="377" spans="1:6" ht="26.25" customHeight="1">
      <c r="A377" s="414" t="s">
        <v>324</v>
      </c>
      <c r="B377" s="414"/>
      <c r="C377" s="414"/>
      <c r="D377" s="414"/>
      <c r="E377" s="414"/>
      <c r="F377" s="414"/>
    </row>
    <row r="378" spans="1:6" ht="26.25" customHeight="1">
      <c r="A378" s="414" t="s">
        <v>240</v>
      </c>
      <c r="B378" s="414"/>
      <c r="C378" s="414"/>
      <c r="D378" s="414"/>
      <c r="E378" s="414"/>
      <c r="F378" s="414"/>
    </row>
    <row r="379" spans="1:6" ht="26.25" customHeight="1">
      <c r="A379" s="33"/>
      <c r="B379" s="210"/>
      <c r="C379" s="210"/>
      <c r="D379" s="210"/>
      <c r="E379" s="210"/>
      <c r="F379" s="210"/>
    </row>
    <row r="380" spans="1:6" ht="26.25" customHeight="1">
      <c r="A380" s="115" t="s">
        <v>45</v>
      </c>
      <c r="B380" s="116" t="s">
        <v>46</v>
      </c>
      <c r="C380" s="117" t="s">
        <v>47</v>
      </c>
      <c r="D380" s="117" t="s">
        <v>48</v>
      </c>
      <c r="E380" s="117"/>
      <c r="F380" s="117" t="s">
        <v>49</v>
      </c>
    </row>
    <row r="381" spans="1:6" ht="26.25" customHeight="1">
      <c r="A381" s="138">
        <v>1</v>
      </c>
      <c r="B381" s="150" t="s">
        <v>54</v>
      </c>
      <c r="C381" s="220">
        <v>7911439</v>
      </c>
      <c r="D381" s="220">
        <v>9502462</v>
      </c>
      <c r="E381" s="220" t="s">
        <v>53</v>
      </c>
      <c r="F381" s="220">
        <v>243647404</v>
      </c>
    </row>
    <row r="382" spans="1:6" ht="26.25" customHeight="1">
      <c r="A382" s="138">
        <v>2</v>
      </c>
      <c r="B382" s="150" t="s">
        <v>52</v>
      </c>
      <c r="C382" s="220">
        <v>6018291</v>
      </c>
      <c r="D382" s="220">
        <v>8215470</v>
      </c>
      <c r="E382" s="220" t="s">
        <v>53</v>
      </c>
      <c r="F382" s="220">
        <v>204298048</v>
      </c>
    </row>
    <row r="383" spans="1:6" ht="26.25" customHeight="1">
      <c r="A383" s="138">
        <v>3</v>
      </c>
      <c r="B383" s="150" t="s">
        <v>50</v>
      </c>
      <c r="C383" s="220">
        <v>4736867</v>
      </c>
      <c r="D383" s="220">
        <v>4431290</v>
      </c>
      <c r="E383" s="220" t="s">
        <v>51</v>
      </c>
      <c r="F383" s="220">
        <v>200012578</v>
      </c>
    </row>
    <row r="384" spans="1:6" ht="26.25" customHeight="1">
      <c r="A384" s="138">
        <v>4</v>
      </c>
      <c r="B384" s="150" t="s">
        <v>55</v>
      </c>
      <c r="C384" s="220">
        <v>19248094</v>
      </c>
      <c r="D384" s="220">
        <v>13072993</v>
      </c>
      <c r="E384" s="220" t="s">
        <v>51</v>
      </c>
      <c r="F384" s="220">
        <v>173333554</v>
      </c>
    </row>
    <row r="385" spans="1:6" ht="26.25" customHeight="1">
      <c r="A385" s="138">
        <v>5</v>
      </c>
      <c r="B385" s="150" t="s">
        <v>56</v>
      </c>
      <c r="C385" s="220">
        <v>255537</v>
      </c>
      <c r="D385" s="220">
        <v>130</v>
      </c>
      <c r="E385" s="220" t="s">
        <v>21</v>
      </c>
      <c r="F385" s="220">
        <v>94662148</v>
      </c>
    </row>
    <row r="386" spans="1:6" ht="26.25" customHeight="1">
      <c r="A386" s="138">
        <v>6</v>
      </c>
      <c r="B386" s="150" t="s">
        <v>58</v>
      </c>
      <c r="C386" s="220">
        <v>158103</v>
      </c>
      <c r="D386" s="220">
        <v>6941</v>
      </c>
      <c r="E386" s="220" t="s">
        <v>51</v>
      </c>
      <c r="F386" s="220">
        <v>27168840</v>
      </c>
    </row>
    <row r="387" spans="1:6" ht="26.25" customHeight="1">
      <c r="A387" s="138">
        <v>7</v>
      </c>
      <c r="B387" s="150" t="s">
        <v>57</v>
      </c>
      <c r="C387" s="220">
        <v>97233</v>
      </c>
      <c r="D387" s="220">
        <v>10775</v>
      </c>
      <c r="E387" s="220" t="s">
        <v>51</v>
      </c>
      <c r="F387" s="220">
        <v>25256906</v>
      </c>
    </row>
    <row r="388" spans="1:6" ht="26.25" customHeight="1">
      <c r="A388" s="138">
        <v>8</v>
      </c>
      <c r="B388" s="150" t="s">
        <v>62</v>
      </c>
      <c r="C388" s="220">
        <v>232139</v>
      </c>
      <c r="D388" s="220">
        <v>1738</v>
      </c>
      <c r="E388" s="220" t="s">
        <v>51</v>
      </c>
      <c r="F388" s="220">
        <v>20343584</v>
      </c>
    </row>
    <row r="389" spans="1:6" ht="26.25" customHeight="1">
      <c r="A389" s="138">
        <v>9</v>
      </c>
      <c r="B389" s="150" t="s">
        <v>67</v>
      </c>
      <c r="C389" s="220">
        <v>1275000</v>
      </c>
      <c r="D389" s="220">
        <v>940820</v>
      </c>
      <c r="E389" s="220" t="s">
        <v>51</v>
      </c>
      <c r="F389" s="220">
        <v>17490200</v>
      </c>
    </row>
    <row r="390" spans="1:6" ht="26.25" customHeight="1">
      <c r="A390" s="138">
        <v>10</v>
      </c>
      <c r="B390" s="150" t="s">
        <v>59</v>
      </c>
      <c r="C390" s="220">
        <v>1390490</v>
      </c>
      <c r="D390" s="220">
        <v>55197</v>
      </c>
      <c r="E390" s="220" t="s">
        <v>51</v>
      </c>
      <c r="F390" s="220">
        <v>15319750</v>
      </c>
    </row>
    <row r="391" spans="1:6" ht="26.25" customHeight="1">
      <c r="A391" s="138">
        <v>11</v>
      </c>
      <c r="B391" s="150" t="s">
        <v>79</v>
      </c>
      <c r="C391" s="220">
        <v>43435</v>
      </c>
      <c r="D391" s="220">
        <v>389</v>
      </c>
      <c r="E391" s="220" t="s">
        <v>64</v>
      </c>
      <c r="F391" s="220">
        <v>11943036</v>
      </c>
    </row>
    <row r="392" spans="1:6" ht="26.25" customHeight="1">
      <c r="A392" s="138">
        <v>12</v>
      </c>
      <c r="B392" s="150" t="s">
        <v>61</v>
      </c>
      <c r="C392" s="220">
        <v>123281</v>
      </c>
      <c r="D392" s="220">
        <v>29010</v>
      </c>
      <c r="E392" s="220" t="s">
        <v>51</v>
      </c>
      <c r="F392" s="220">
        <v>11691776</v>
      </c>
    </row>
    <row r="393" spans="1:6" ht="26.25" customHeight="1">
      <c r="A393" s="138">
        <v>13</v>
      </c>
      <c r="B393" s="150" t="s">
        <v>60</v>
      </c>
      <c r="C393" s="220">
        <v>244885</v>
      </c>
      <c r="D393" s="220">
        <v>262298</v>
      </c>
      <c r="E393" s="220" t="s">
        <v>53</v>
      </c>
      <c r="F393" s="220">
        <v>10885390</v>
      </c>
    </row>
    <row r="394" spans="1:6" ht="26.25" customHeight="1">
      <c r="A394" s="138">
        <v>14</v>
      </c>
      <c r="B394" s="150" t="s">
        <v>78</v>
      </c>
      <c r="C394" s="220">
        <v>411525</v>
      </c>
      <c r="D394" s="220">
        <v>411525</v>
      </c>
      <c r="E394" s="220" t="s">
        <v>53</v>
      </c>
      <c r="F394" s="220">
        <v>10170102</v>
      </c>
    </row>
    <row r="395" spans="1:6" ht="26.25" customHeight="1">
      <c r="A395" s="138">
        <v>15</v>
      </c>
      <c r="B395" s="150" t="s">
        <v>66</v>
      </c>
      <c r="C395" s="220">
        <v>86997</v>
      </c>
      <c r="D395" s="220">
        <v>4936</v>
      </c>
      <c r="E395" s="220" t="s">
        <v>51</v>
      </c>
      <c r="F395" s="220">
        <v>9433509</v>
      </c>
    </row>
    <row r="396" spans="1:6" ht="26.25" customHeight="1">
      <c r="A396" s="138">
        <v>16</v>
      </c>
      <c r="B396" s="150" t="s">
        <v>68</v>
      </c>
      <c r="C396" s="220">
        <v>193827</v>
      </c>
      <c r="D396" s="220">
        <v>239296</v>
      </c>
      <c r="E396" s="220" t="s">
        <v>53</v>
      </c>
      <c r="F396" s="220">
        <v>6331355</v>
      </c>
    </row>
    <row r="397" spans="1:6" ht="26.25" customHeight="1">
      <c r="A397" s="138">
        <v>17</v>
      </c>
      <c r="B397" s="150" t="s">
        <v>89</v>
      </c>
      <c r="C397" s="220">
        <v>22604</v>
      </c>
      <c r="D397" s="220">
        <v>590</v>
      </c>
      <c r="E397" s="220" t="s">
        <v>51</v>
      </c>
      <c r="F397" s="220">
        <v>5304001</v>
      </c>
    </row>
    <row r="398" spans="1:6" ht="26.25" customHeight="1">
      <c r="A398" s="138">
        <v>18</v>
      </c>
      <c r="B398" s="150" t="s">
        <v>325</v>
      </c>
      <c r="C398" s="220">
        <v>51167</v>
      </c>
      <c r="D398" s="220">
        <v>20556</v>
      </c>
      <c r="E398" s="220" t="s">
        <v>51</v>
      </c>
      <c r="F398" s="220">
        <v>4277248</v>
      </c>
    </row>
    <row r="399" spans="1:6" ht="26.25" customHeight="1">
      <c r="A399" s="138">
        <v>19</v>
      </c>
      <c r="B399" s="150" t="s">
        <v>75</v>
      </c>
      <c r="C399" s="220">
        <v>7728</v>
      </c>
      <c r="D399" s="220">
        <v>26941</v>
      </c>
      <c r="E399" s="220" t="s">
        <v>51</v>
      </c>
      <c r="F399" s="220">
        <v>3859350</v>
      </c>
    </row>
    <row r="400" spans="1:6" ht="26.25" customHeight="1">
      <c r="A400" s="138">
        <v>20</v>
      </c>
      <c r="B400" s="150" t="s">
        <v>72</v>
      </c>
      <c r="C400" s="220">
        <v>192000</v>
      </c>
      <c r="D400" s="220">
        <v>192000</v>
      </c>
      <c r="E400" s="220" t="s">
        <v>53</v>
      </c>
      <c r="F400" s="220">
        <v>3787677</v>
      </c>
    </row>
    <row r="401" spans="1:6" ht="26.25" customHeight="1">
      <c r="A401" s="138">
        <v>21</v>
      </c>
      <c r="B401" s="150" t="s">
        <v>74</v>
      </c>
      <c r="C401" s="220">
        <v>48597</v>
      </c>
      <c r="D401" s="220">
        <v>52583</v>
      </c>
      <c r="E401" s="220" t="s">
        <v>51</v>
      </c>
      <c r="F401" s="220">
        <v>3180609</v>
      </c>
    </row>
    <row r="402" spans="1:6" ht="26.25" customHeight="1">
      <c r="A402" s="138">
        <v>22</v>
      </c>
      <c r="B402" s="150" t="s">
        <v>326</v>
      </c>
      <c r="C402" s="220">
        <v>63039</v>
      </c>
      <c r="D402" s="220">
        <v>6283</v>
      </c>
      <c r="E402" s="220" t="s">
        <v>51</v>
      </c>
      <c r="F402" s="220">
        <v>3152547</v>
      </c>
    </row>
    <row r="403" spans="1:6" ht="26.25" customHeight="1">
      <c r="A403" s="138">
        <v>23</v>
      </c>
      <c r="B403" s="150" t="s">
        <v>91</v>
      </c>
      <c r="C403" s="220">
        <v>121830</v>
      </c>
      <c r="D403" s="220">
        <v>100915</v>
      </c>
      <c r="E403" s="220" t="s">
        <v>51</v>
      </c>
      <c r="F403" s="220">
        <v>2807475</v>
      </c>
    </row>
    <row r="404" spans="1:6" ht="26.25" customHeight="1">
      <c r="A404" s="138">
        <v>24</v>
      </c>
      <c r="B404" s="150" t="s">
        <v>71</v>
      </c>
      <c r="C404" s="220">
        <v>195525</v>
      </c>
      <c r="D404" s="220">
        <v>161953</v>
      </c>
      <c r="E404" s="220" t="s">
        <v>51</v>
      </c>
      <c r="F404" s="220">
        <v>2522365</v>
      </c>
    </row>
    <row r="405" spans="1:6" ht="26.25" customHeight="1">
      <c r="A405" s="138">
        <v>25</v>
      </c>
      <c r="B405" s="150" t="s">
        <v>86</v>
      </c>
      <c r="C405" s="220">
        <v>93044</v>
      </c>
      <c r="D405" s="220">
        <v>94944</v>
      </c>
      <c r="E405" s="220" t="s">
        <v>53</v>
      </c>
      <c r="F405" s="220">
        <v>2047595</v>
      </c>
    </row>
    <row r="406" spans="1:6" ht="26.25" customHeight="1">
      <c r="A406" s="138">
        <v>26</v>
      </c>
      <c r="B406" s="150" t="s">
        <v>73</v>
      </c>
      <c r="C406" s="220">
        <v>57600</v>
      </c>
      <c r="D406" s="220">
        <v>80000</v>
      </c>
      <c r="E406" s="220" t="s">
        <v>53</v>
      </c>
      <c r="F406" s="220">
        <v>2036800</v>
      </c>
    </row>
    <row r="407" spans="1:6" ht="26.25" customHeight="1">
      <c r="A407" s="138">
        <v>27</v>
      </c>
      <c r="B407" s="150" t="s">
        <v>70</v>
      </c>
      <c r="C407" s="220">
        <v>1535</v>
      </c>
      <c r="D407" s="220">
        <v>1847</v>
      </c>
      <c r="E407" s="220" t="s">
        <v>51</v>
      </c>
      <c r="F407" s="220">
        <v>2004257</v>
      </c>
    </row>
    <row r="408" spans="1:6" ht="26.25" customHeight="1">
      <c r="A408" s="138">
        <v>28</v>
      </c>
      <c r="B408" s="150" t="s">
        <v>327</v>
      </c>
      <c r="C408" s="220">
        <v>13480</v>
      </c>
      <c r="D408" s="220">
        <v>4</v>
      </c>
      <c r="E408" s="220" t="s">
        <v>21</v>
      </c>
      <c r="F408" s="220">
        <v>1850000</v>
      </c>
    </row>
    <row r="409" spans="1:6" ht="26.25" customHeight="1">
      <c r="A409" s="138">
        <v>29</v>
      </c>
      <c r="B409" s="221" t="s">
        <v>270</v>
      </c>
      <c r="C409" s="220">
        <v>83000</v>
      </c>
      <c r="D409" s="220">
        <v>3</v>
      </c>
      <c r="E409" s="220" t="s">
        <v>51</v>
      </c>
      <c r="F409" s="220">
        <v>1750000</v>
      </c>
    </row>
    <row r="410" spans="1:6" ht="26.25" customHeight="1">
      <c r="A410" s="138">
        <v>30</v>
      </c>
      <c r="B410" s="150" t="s">
        <v>268</v>
      </c>
      <c r="C410" s="220">
        <v>8214</v>
      </c>
      <c r="D410" s="220">
        <v>22</v>
      </c>
      <c r="E410" s="220" t="s">
        <v>51</v>
      </c>
      <c r="F410" s="220">
        <v>1657363</v>
      </c>
    </row>
    <row r="411" spans="1:6" ht="26.25" customHeight="1">
      <c r="A411" s="138">
        <v>31</v>
      </c>
      <c r="B411" s="150" t="s">
        <v>85</v>
      </c>
      <c r="C411" s="220">
        <v>23670</v>
      </c>
      <c r="D411" s="220">
        <v>3</v>
      </c>
      <c r="E411" s="220" t="s">
        <v>64</v>
      </c>
      <c r="F411" s="220">
        <v>1230000</v>
      </c>
    </row>
    <row r="412" spans="1:6" ht="26.25" customHeight="1">
      <c r="A412" s="138">
        <v>32</v>
      </c>
      <c r="B412" s="150" t="s">
        <v>83</v>
      </c>
      <c r="C412" s="220">
        <v>40905</v>
      </c>
      <c r="D412" s="220">
        <v>3238</v>
      </c>
      <c r="E412" s="220" t="s">
        <v>51</v>
      </c>
      <c r="F412" s="220">
        <v>1177350</v>
      </c>
    </row>
    <row r="413" spans="1:6" ht="26.25" customHeight="1">
      <c r="A413" s="138">
        <v>33</v>
      </c>
      <c r="B413" s="222" t="s">
        <v>328</v>
      </c>
      <c r="C413" s="220">
        <v>1091</v>
      </c>
      <c r="D413" s="220">
        <v>1</v>
      </c>
      <c r="E413" s="220" t="s">
        <v>64</v>
      </c>
      <c r="F413" s="220">
        <v>1150405</v>
      </c>
    </row>
    <row r="414" spans="1:6" ht="26.25" customHeight="1">
      <c r="A414" s="138">
        <v>34</v>
      </c>
      <c r="B414" s="150" t="s">
        <v>81</v>
      </c>
      <c r="C414" s="220">
        <v>8638</v>
      </c>
      <c r="D414" s="220">
        <v>8577</v>
      </c>
      <c r="E414" s="220" t="s">
        <v>53</v>
      </c>
      <c r="F414" s="220">
        <v>943933</v>
      </c>
    </row>
    <row r="415" spans="1:6" ht="26.25" customHeight="1">
      <c r="A415" s="138">
        <v>35</v>
      </c>
      <c r="B415" s="150" t="s">
        <v>329</v>
      </c>
      <c r="C415" s="220">
        <v>332</v>
      </c>
      <c r="D415" s="220">
        <v>2</v>
      </c>
      <c r="E415" s="220" t="s">
        <v>51</v>
      </c>
      <c r="F415" s="220">
        <v>840000</v>
      </c>
    </row>
    <row r="416" spans="1:6" ht="26.25" customHeight="1">
      <c r="A416" s="138">
        <v>36</v>
      </c>
      <c r="B416" s="150" t="s">
        <v>92</v>
      </c>
      <c r="C416" s="220">
        <v>4862</v>
      </c>
      <c r="D416" s="220">
        <v>2472</v>
      </c>
      <c r="E416" s="220" t="s">
        <v>51</v>
      </c>
      <c r="F416" s="220">
        <v>828394</v>
      </c>
    </row>
    <row r="417" spans="1:6" ht="26.25" customHeight="1">
      <c r="A417" s="138">
        <v>37</v>
      </c>
      <c r="B417" s="150" t="s">
        <v>246</v>
      </c>
      <c r="C417" s="220">
        <v>15140</v>
      </c>
      <c r="D417" s="220">
        <v>2</v>
      </c>
      <c r="E417" s="220" t="s">
        <v>51</v>
      </c>
      <c r="F417" s="220">
        <v>700000</v>
      </c>
    </row>
    <row r="418" spans="1:6" ht="26.25" customHeight="1">
      <c r="A418" s="138">
        <v>38</v>
      </c>
      <c r="B418" s="150" t="s">
        <v>65</v>
      </c>
      <c r="C418" s="220">
        <v>100000</v>
      </c>
      <c r="D418" s="220">
        <v>100000</v>
      </c>
      <c r="E418" s="220" t="s">
        <v>51</v>
      </c>
      <c r="F418" s="220">
        <v>695000</v>
      </c>
    </row>
    <row r="419" spans="1:6" ht="26.25" customHeight="1">
      <c r="A419" s="138">
        <v>39</v>
      </c>
      <c r="B419" s="150" t="s">
        <v>330</v>
      </c>
      <c r="C419" s="220">
        <v>41</v>
      </c>
      <c r="D419" s="220">
        <v>11</v>
      </c>
      <c r="E419" s="220" t="s">
        <v>51</v>
      </c>
      <c r="F419" s="220">
        <v>450328</v>
      </c>
    </row>
    <row r="420" spans="1:6" ht="26.25" customHeight="1">
      <c r="A420" s="138">
        <v>40</v>
      </c>
      <c r="B420" s="150" t="s">
        <v>95</v>
      </c>
      <c r="C420" s="220">
        <v>59000</v>
      </c>
      <c r="D420" s="220">
        <v>2950</v>
      </c>
      <c r="E420" s="220" t="s">
        <v>51</v>
      </c>
      <c r="F420" s="220">
        <v>442500</v>
      </c>
    </row>
    <row r="421" spans="1:6" ht="26.25" customHeight="1">
      <c r="A421" s="138">
        <v>41</v>
      </c>
      <c r="B421" s="150" t="s">
        <v>99</v>
      </c>
      <c r="C421" s="220">
        <v>409</v>
      </c>
      <c r="D421" s="220">
        <v>30</v>
      </c>
      <c r="E421" s="220" t="s">
        <v>51</v>
      </c>
      <c r="F421" s="220">
        <v>405975</v>
      </c>
    </row>
    <row r="422" spans="1:6" ht="26.25" customHeight="1">
      <c r="A422" s="138">
        <v>42</v>
      </c>
      <c r="B422" s="150" t="s">
        <v>157</v>
      </c>
      <c r="C422" s="220">
        <v>30000</v>
      </c>
      <c r="D422" s="220">
        <v>30000</v>
      </c>
      <c r="E422" s="220" t="s">
        <v>51</v>
      </c>
      <c r="F422" s="220">
        <v>369000</v>
      </c>
    </row>
    <row r="423" spans="1:6" ht="26.25" customHeight="1">
      <c r="A423" s="138">
        <v>43</v>
      </c>
      <c r="B423" s="150" t="s">
        <v>151</v>
      </c>
      <c r="C423" s="220">
        <v>1985</v>
      </c>
      <c r="D423" s="220">
        <v>1</v>
      </c>
      <c r="E423" s="220" t="s">
        <v>64</v>
      </c>
      <c r="F423" s="220">
        <v>356821</v>
      </c>
    </row>
    <row r="424" spans="1:6" ht="26.25" customHeight="1">
      <c r="A424" s="138">
        <v>44</v>
      </c>
      <c r="B424" s="150" t="s">
        <v>82</v>
      </c>
      <c r="C424" s="220">
        <v>3609</v>
      </c>
      <c r="D424" s="220">
        <v>47</v>
      </c>
      <c r="E424" s="220" t="s">
        <v>64</v>
      </c>
      <c r="F424" s="220">
        <v>313715</v>
      </c>
    </row>
    <row r="425" spans="1:6" ht="26.25" customHeight="1">
      <c r="A425" s="138">
        <v>45</v>
      </c>
      <c r="B425" s="150" t="s">
        <v>251</v>
      </c>
      <c r="C425" s="220">
        <v>100000</v>
      </c>
      <c r="D425" s="220">
        <v>100000</v>
      </c>
      <c r="E425" s="220" t="s">
        <v>51</v>
      </c>
      <c r="F425" s="220">
        <v>240442</v>
      </c>
    </row>
    <row r="426" spans="1:6" ht="26.25" customHeight="1">
      <c r="A426" s="138">
        <v>46</v>
      </c>
      <c r="B426" s="150" t="s">
        <v>331</v>
      </c>
      <c r="C426" s="220">
        <v>710</v>
      </c>
      <c r="D426" s="220">
        <v>1</v>
      </c>
      <c r="E426" s="220" t="s">
        <v>51</v>
      </c>
      <c r="F426" s="220">
        <v>200000</v>
      </c>
    </row>
    <row r="427" spans="1:6" ht="26.25" customHeight="1">
      <c r="A427" s="138">
        <v>47</v>
      </c>
      <c r="B427" s="150" t="s">
        <v>332</v>
      </c>
      <c r="C427" s="220">
        <v>2400</v>
      </c>
      <c r="D427" s="220">
        <v>1</v>
      </c>
      <c r="E427" s="220" t="s">
        <v>51</v>
      </c>
      <c r="F427" s="220">
        <v>198765</v>
      </c>
    </row>
    <row r="428" spans="1:6" ht="26.25" customHeight="1">
      <c r="A428" s="138">
        <v>48</v>
      </c>
      <c r="B428" s="150" t="s">
        <v>333</v>
      </c>
      <c r="C428" s="220">
        <v>5</v>
      </c>
      <c r="D428" s="220">
        <v>20000</v>
      </c>
      <c r="E428" s="220" t="s">
        <v>51</v>
      </c>
      <c r="F428" s="220">
        <v>170000</v>
      </c>
    </row>
    <row r="429" spans="1:6" ht="26.25" customHeight="1">
      <c r="A429" s="138">
        <v>49</v>
      </c>
      <c r="B429" s="150" t="s">
        <v>334</v>
      </c>
      <c r="C429" s="220">
        <v>600</v>
      </c>
      <c r="D429" s="220">
        <v>1</v>
      </c>
      <c r="E429" s="220" t="s">
        <v>51</v>
      </c>
      <c r="F429" s="220">
        <v>166706</v>
      </c>
    </row>
    <row r="430" spans="1:6" ht="26.25" customHeight="1">
      <c r="A430" s="138">
        <v>50</v>
      </c>
      <c r="B430" s="150" t="s">
        <v>335</v>
      </c>
      <c r="C430" s="220">
        <v>50000</v>
      </c>
      <c r="D430" s="220">
        <v>50000</v>
      </c>
      <c r="E430" s="220" t="s">
        <v>51</v>
      </c>
      <c r="F430" s="220">
        <v>160294</v>
      </c>
    </row>
    <row r="431" spans="1:6" ht="26.25" customHeight="1">
      <c r="A431" s="423" t="s">
        <v>103</v>
      </c>
      <c r="B431" s="423"/>
      <c r="C431" s="223">
        <v>43829903</v>
      </c>
      <c r="D431" s="223">
        <v>38241248</v>
      </c>
      <c r="E431" s="223"/>
      <c r="F431" s="223">
        <v>1133265095</v>
      </c>
    </row>
    <row r="432" spans="1:6" ht="26.25" customHeight="1">
      <c r="A432" s="423" t="s">
        <v>104</v>
      </c>
      <c r="B432" s="423"/>
      <c r="C432" s="217">
        <f>C433-C431</f>
        <v>40814.10000000149</v>
      </c>
      <c r="D432" s="217">
        <v>310284</v>
      </c>
      <c r="E432" s="217"/>
      <c r="F432" s="217">
        <f>F433-F431</f>
        <v>1377792.3399999142</v>
      </c>
    </row>
    <row r="433" spans="1:6" ht="26.25" customHeight="1">
      <c r="A433" s="423" t="s">
        <v>40</v>
      </c>
      <c r="B433" s="423"/>
      <c r="C433" s="217">
        <v>43870717.1</v>
      </c>
      <c r="D433" s="217">
        <f>SUM(D431:D432)</f>
        <v>38551532</v>
      </c>
      <c r="E433" s="217"/>
      <c r="F433" s="217">
        <v>1134642887.34</v>
      </c>
    </row>
    <row r="434" spans="1:6" ht="26.25" customHeight="1">
      <c r="A434" s="131"/>
      <c r="B434" s="132"/>
      <c r="C434" s="133"/>
      <c r="D434" s="133"/>
      <c r="E434" s="133"/>
      <c r="F434" s="133"/>
    </row>
    <row r="435" spans="1:6" ht="26.25" customHeight="1">
      <c r="A435" s="132" t="s">
        <v>336</v>
      </c>
      <c r="B435" s="132"/>
      <c r="C435" s="132"/>
      <c r="D435" s="132"/>
      <c r="E435" s="132"/>
      <c r="F435" s="132"/>
    </row>
    <row r="436" spans="1:6" ht="26.25" customHeight="1">
      <c r="A436" s="131"/>
      <c r="B436" s="132"/>
      <c r="C436" s="133"/>
      <c r="D436" s="133"/>
      <c r="E436" s="133"/>
      <c r="F436" s="133"/>
    </row>
    <row r="438" spans="1:6" ht="26.25" customHeight="1">
      <c r="A438" s="406" t="s">
        <v>43</v>
      </c>
      <c r="B438" s="406"/>
      <c r="C438" s="406"/>
      <c r="D438" s="406"/>
      <c r="E438" s="406"/>
      <c r="F438" s="406"/>
    </row>
    <row r="439" spans="1:6" ht="26.25" customHeight="1">
      <c r="A439" s="414" t="s">
        <v>364</v>
      </c>
      <c r="B439" s="414"/>
      <c r="C439" s="414"/>
      <c r="D439" s="414"/>
      <c r="E439" s="414"/>
      <c r="F439" s="414"/>
    </row>
    <row r="440" spans="1:6" ht="26.25" customHeight="1">
      <c r="A440" s="414" t="s">
        <v>240</v>
      </c>
      <c r="B440" s="414"/>
      <c r="C440" s="414"/>
      <c r="D440" s="414"/>
      <c r="E440" s="414"/>
      <c r="F440" s="414"/>
    </row>
    <row r="441" spans="1:6" ht="26.25" customHeight="1">
      <c r="A441" s="230"/>
      <c r="B441" s="155"/>
      <c r="C441" s="231"/>
      <c r="D441" s="231"/>
      <c r="E441" s="231"/>
      <c r="F441" s="231"/>
    </row>
    <row r="442" spans="1:6" ht="26.25" customHeight="1">
      <c r="A442" s="115" t="s">
        <v>45</v>
      </c>
      <c r="B442" s="116" t="s">
        <v>46</v>
      </c>
      <c r="C442" s="117" t="s">
        <v>47</v>
      </c>
      <c r="D442" s="117" t="s">
        <v>48</v>
      </c>
      <c r="E442" s="117"/>
      <c r="F442" s="117" t="s">
        <v>49</v>
      </c>
    </row>
    <row r="443" spans="1:6" ht="26.25" customHeight="1">
      <c r="A443" s="156">
        <v>1</v>
      </c>
      <c r="B443" s="157" t="s">
        <v>54</v>
      </c>
      <c r="C443" s="158">
        <v>9628745</v>
      </c>
      <c r="D443" s="158">
        <v>37824685</v>
      </c>
      <c r="E443" s="158" t="s">
        <v>53</v>
      </c>
      <c r="F443" s="158">
        <v>297508044</v>
      </c>
    </row>
    <row r="444" spans="1:6" ht="26.25" customHeight="1">
      <c r="A444" s="156">
        <v>2</v>
      </c>
      <c r="B444" s="157" t="s">
        <v>50</v>
      </c>
      <c r="C444" s="158">
        <v>4211465</v>
      </c>
      <c r="D444" s="158">
        <v>29720840</v>
      </c>
      <c r="E444" s="158" t="s">
        <v>51</v>
      </c>
      <c r="F444" s="158">
        <v>212718815</v>
      </c>
    </row>
    <row r="445" spans="1:6" ht="26.25" customHeight="1">
      <c r="A445" s="156">
        <v>3</v>
      </c>
      <c r="B445" s="157" t="s">
        <v>52</v>
      </c>
      <c r="C445" s="158">
        <v>5608986</v>
      </c>
      <c r="D445" s="158">
        <v>18468449</v>
      </c>
      <c r="E445" s="158" t="s">
        <v>53</v>
      </c>
      <c r="F445" s="158">
        <v>192973373</v>
      </c>
    </row>
    <row r="446" spans="1:6" ht="26.25" customHeight="1">
      <c r="A446" s="156">
        <v>4</v>
      </c>
      <c r="B446" s="157" t="s">
        <v>55</v>
      </c>
      <c r="C446" s="158">
        <v>24445790</v>
      </c>
      <c r="D446" s="158">
        <v>30429068</v>
      </c>
      <c r="E446" s="158" t="s">
        <v>51</v>
      </c>
      <c r="F446" s="158">
        <v>184628899</v>
      </c>
    </row>
    <row r="447" spans="1:6" ht="26.25" customHeight="1">
      <c r="A447" s="156">
        <v>5</v>
      </c>
      <c r="B447" s="157" t="s">
        <v>56</v>
      </c>
      <c r="C447" s="158">
        <v>243864</v>
      </c>
      <c r="D447" s="158">
        <v>69318</v>
      </c>
      <c r="E447" s="158" t="s">
        <v>21</v>
      </c>
      <c r="F447" s="158">
        <v>99465355</v>
      </c>
    </row>
    <row r="448" spans="1:6" ht="26.25" customHeight="1">
      <c r="A448" s="156">
        <v>6</v>
      </c>
      <c r="B448" s="157" t="s">
        <v>62</v>
      </c>
      <c r="C448" s="158">
        <v>312287</v>
      </c>
      <c r="D448" s="158">
        <v>1623343</v>
      </c>
      <c r="E448" s="158" t="s">
        <v>51</v>
      </c>
      <c r="F448" s="158">
        <v>29648568</v>
      </c>
    </row>
    <row r="449" spans="1:6" ht="26.25" customHeight="1">
      <c r="A449" s="156">
        <v>7</v>
      </c>
      <c r="B449" s="157" t="s">
        <v>58</v>
      </c>
      <c r="C449" s="158">
        <v>126895</v>
      </c>
      <c r="D449" s="158">
        <v>4115591</v>
      </c>
      <c r="E449" s="158" t="s">
        <v>51</v>
      </c>
      <c r="F449" s="158">
        <v>27685807</v>
      </c>
    </row>
    <row r="450" spans="1:6" ht="26.25" customHeight="1">
      <c r="A450" s="156">
        <v>8</v>
      </c>
      <c r="B450" s="157" t="s">
        <v>67</v>
      </c>
      <c r="C450" s="158">
        <v>1962500</v>
      </c>
      <c r="D450" s="158">
        <v>1822180</v>
      </c>
      <c r="E450" s="158" t="s">
        <v>51</v>
      </c>
      <c r="F450" s="158">
        <v>27543130</v>
      </c>
    </row>
    <row r="451" spans="1:6" ht="26.25" customHeight="1">
      <c r="A451" s="156">
        <v>9</v>
      </c>
      <c r="B451" s="157" t="s">
        <v>57</v>
      </c>
      <c r="C451" s="158">
        <v>120424</v>
      </c>
      <c r="D451" s="158">
        <v>537853</v>
      </c>
      <c r="E451" s="158" t="s">
        <v>51</v>
      </c>
      <c r="F451" s="158">
        <v>21897756</v>
      </c>
    </row>
    <row r="452" spans="1:6" ht="26.25" customHeight="1">
      <c r="A452" s="156">
        <v>10</v>
      </c>
      <c r="B452" s="157" t="s">
        <v>59</v>
      </c>
      <c r="C452" s="158">
        <v>1674858</v>
      </c>
      <c r="D452" s="158">
        <v>2777903</v>
      </c>
      <c r="E452" s="158" t="s">
        <v>51</v>
      </c>
      <c r="F452" s="158">
        <v>18605325</v>
      </c>
    </row>
    <row r="453" spans="1:6" ht="26.25" customHeight="1">
      <c r="A453" s="156">
        <v>11</v>
      </c>
      <c r="B453" s="157" t="s">
        <v>60</v>
      </c>
      <c r="C453" s="158">
        <v>347131</v>
      </c>
      <c r="D453" s="158">
        <v>1771529</v>
      </c>
      <c r="E453" s="158" t="s">
        <v>53</v>
      </c>
      <c r="F453" s="158">
        <v>15591971</v>
      </c>
    </row>
    <row r="454" spans="1:6" ht="26.25" customHeight="1">
      <c r="A454" s="156">
        <v>12</v>
      </c>
      <c r="B454" s="157" t="s">
        <v>78</v>
      </c>
      <c r="C454" s="158">
        <v>711830</v>
      </c>
      <c r="D454" s="158">
        <v>1436346</v>
      </c>
      <c r="E454" s="158" t="s">
        <v>53</v>
      </c>
      <c r="F454" s="158">
        <v>15508501</v>
      </c>
    </row>
    <row r="455" spans="1:6" ht="26.25" customHeight="1">
      <c r="A455" s="156">
        <v>13</v>
      </c>
      <c r="B455" s="232" t="s">
        <v>270</v>
      </c>
      <c r="C455" s="158">
        <v>23600</v>
      </c>
      <c r="D455" s="158">
        <v>15200000</v>
      </c>
      <c r="E455" s="158" t="s">
        <v>64</v>
      </c>
      <c r="F455" s="158">
        <v>15200000</v>
      </c>
    </row>
    <row r="456" spans="1:6" ht="26.25" customHeight="1">
      <c r="A456" s="156">
        <v>14</v>
      </c>
      <c r="B456" s="157" t="s">
        <v>79</v>
      </c>
      <c r="C456" s="158">
        <v>44758</v>
      </c>
      <c r="D456" s="158">
        <v>3956494</v>
      </c>
      <c r="E456" s="158" t="s">
        <v>21</v>
      </c>
      <c r="F456" s="158">
        <v>14159425</v>
      </c>
    </row>
    <row r="457" spans="1:6" ht="26.25" customHeight="1">
      <c r="A457" s="156">
        <v>15</v>
      </c>
      <c r="B457" s="157" t="s">
        <v>61</v>
      </c>
      <c r="C457" s="158">
        <v>130094</v>
      </c>
      <c r="D457" s="158">
        <v>2939558</v>
      </c>
      <c r="E457" s="158" t="s">
        <v>51</v>
      </c>
      <c r="F457" s="158">
        <v>12858811</v>
      </c>
    </row>
    <row r="458" spans="1:6" ht="26.25" customHeight="1">
      <c r="A458" s="156">
        <v>16</v>
      </c>
      <c r="B458" s="157" t="s">
        <v>66</v>
      </c>
      <c r="C458" s="158">
        <v>75486</v>
      </c>
      <c r="D458" s="158">
        <v>1631176</v>
      </c>
      <c r="E458" s="158" t="s">
        <v>51</v>
      </c>
      <c r="F458" s="158">
        <v>8355452</v>
      </c>
    </row>
    <row r="459" spans="1:6" ht="26.25" customHeight="1">
      <c r="A459" s="156">
        <v>17</v>
      </c>
      <c r="B459" s="157" t="s">
        <v>365</v>
      </c>
      <c r="C459" s="158">
        <v>357400</v>
      </c>
      <c r="D459" s="158">
        <v>357400</v>
      </c>
      <c r="E459" s="158" t="s">
        <v>51</v>
      </c>
      <c r="F459" s="158">
        <v>7285460</v>
      </c>
    </row>
    <row r="460" spans="1:6" ht="26.25" customHeight="1">
      <c r="A460" s="156">
        <v>18</v>
      </c>
      <c r="B460" s="157" t="s">
        <v>68</v>
      </c>
      <c r="C460" s="158">
        <v>193766</v>
      </c>
      <c r="D460" s="158">
        <v>239223</v>
      </c>
      <c r="E460" s="158" t="s">
        <v>53</v>
      </c>
      <c r="F460" s="158">
        <v>6383083</v>
      </c>
    </row>
    <row r="461" spans="1:6" ht="26.25" customHeight="1">
      <c r="A461" s="156">
        <v>19</v>
      </c>
      <c r="B461" s="157" t="s">
        <v>89</v>
      </c>
      <c r="C461" s="158">
        <v>38521</v>
      </c>
      <c r="D461" s="158">
        <v>461167</v>
      </c>
      <c r="E461" s="158" t="s">
        <v>51</v>
      </c>
      <c r="F461" s="158">
        <v>4728738</v>
      </c>
    </row>
    <row r="462" spans="1:6" ht="26.25" customHeight="1">
      <c r="A462" s="156">
        <v>20</v>
      </c>
      <c r="B462" s="157" t="s">
        <v>85</v>
      </c>
      <c r="C462" s="158">
        <v>72100</v>
      </c>
      <c r="D462" s="158">
        <v>7</v>
      </c>
      <c r="E462" s="158" t="s">
        <v>21</v>
      </c>
      <c r="F462" s="158">
        <v>4705000</v>
      </c>
    </row>
    <row r="463" spans="1:6" ht="26.25" customHeight="1">
      <c r="A463" s="156">
        <v>21</v>
      </c>
      <c r="B463" s="157" t="s">
        <v>326</v>
      </c>
      <c r="C463" s="158">
        <v>68831</v>
      </c>
      <c r="D463" s="158">
        <v>218877</v>
      </c>
      <c r="E463" s="158" t="s">
        <v>51</v>
      </c>
      <c r="F463" s="158">
        <v>4121919</v>
      </c>
    </row>
    <row r="464" spans="1:6" ht="26.25" customHeight="1">
      <c r="A464" s="156">
        <v>22</v>
      </c>
      <c r="B464" s="157" t="s">
        <v>70</v>
      </c>
      <c r="C464" s="158">
        <v>2122</v>
      </c>
      <c r="D464" s="158">
        <v>6589</v>
      </c>
      <c r="E464" s="158" t="s">
        <v>51</v>
      </c>
      <c r="F464" s="158">
        <v>3846956</v>
      </c>
    </row>
    <row r="465" spans="1:6" ht="26.25" customHeight="1">
      <c r="A465" s="156">
        <v>23</v>
      </c>
      <c r="B465" s="157" t="s">
        <v>65</v>
      </c>
      <c r="C465" s="158">
        <v>274000</v>
      </c>
      <c r="D465" s="158">
        <v>370000</v>
      </c>
      <c r="E465" s="158" t="s">
        <v>51</v>
      </c>
      <c r="F465" s="158">
        <v>3600000</v>
      </c>
    </row>
    <row r="466" spans="1:6" ht="26.25" customHeight="1">
      <c r="A466" s="156">
        <v>24</v>
      </c>
      <c r="B466" s="157" t="s">
        <v>149</v>
      </c>
      <c r="C466" s="158">
        <v>25100</v>
      </c>
      <c r="D466" s="158">
        <v>2</v>
      </c>
      <c r="E466" s="158" t="s">
        <v>21</v>
      </c>
      <c r="F466" s="158">
        <v>3400000</v>
      </c>
    </row>
    <row r="467" spans="1:6" ht="26.25" customHeight="1">
      <c r="A467" s="156">
        <v>25</v>
      </c>
      <c r="B467" s="157" t="s">
        <v>75</v>
      </c>
      <c r="C467" s="158">
        <v>6398</v>
      </c>
      <c r="D467" s="158">
        <v>22988</v>
      </c>
      <c r="E467" s="158" t="s">
        <v>51</v>
      </c>
      <c r="F467" s="158">
        <v>2982369</v>
      </c>
    </row>
    <row r="468" spans="1:6" ht="26.25" customHeight="1">
      <c r="A468" s="156">
        <v>26</v>
      </c>
      <c r="B468" s="157" t="s">
        <v>63</v>
      </c>
      <c r="C468" s="158">
        <v>13742</v>
      </c>
      <c r="D468" s="158">
        <v>2547255</v>
      </c>
      <c r="E468" s="158" t="s">
        <v>64</v>
      </c>
      <c r="F468" s="158">
        <v>2621060</v>
      </c>
    </row>
    <row r="469" spans="1:6" ht="26.25" customHeight="1">
      <c r="A469" s="156">
        <v>27</v>
      </c>
      <c r="B469" s="157" t="s">
        <v>74</v>
      </c>
      <c r="C469" s="158">
        <v>38723</v>
      </c>
      <c r="D469" s="158">
        <v>89159</v>
      </c>
      <c r="E469" s="158" t="s">
        <v>51</v>
      </c>
      <c r="F469" s="158">
        <v>2514200</v>
      </c>
    </row>
    <row r="470" spans="1:6" ht="26.25" customHeight="1">
      <c r="A470" s="156">
        <v>28</v>
      </c>
      <c r="B470" s="157" t="s">
        <v>91</v>
      </c>
      <c r="C470" s="158">
        <v>97060</v>
      </c>
      <c r="D470" s="158">
        <v>295400</v>
      </c>
      <c r="E470" s="158" t="s">
        <v>51</v>
      </c>
      <c r="F470" s="158">
        <v>2399300</v>
      </c>
    </row>
    <row r="471" spans="1:6" ht="26.25" customHeight="1">
      <c r="A471" s="156">
        <v>29</v>
      </c>
      <c r="B471" s="157" t="s">
        <v>325</v>
      </c>
      <c r="C471" s="158">
        <v>22448</v>
      </c>
      <c r="D471" s="158">
        <v>979</v>
      </c>
      <c r="E471" s="158" t="s">
        <v>51</v>
      </c>
      <c r="F471" s="158">
        <v>2221650</v>
      </c>
    </row>
    <row r="472" spans="1:6" ht="26.25" customHeight="1">
      <c r="A472" s="156">
        <v>30</v>
      </c>
      <c r="B472" s="157" t="s">
        <v>73</v>
      </c>
      <c r="C472" s="158">
        <v>57600</v>
      </c>
      <c r="D472" s="158">
        <v>80000</v>
      </c>
      <c r="E472" s="158" t="s">
        <v>53</v>
      </c>
      <c r="F472" s="158">
        <v>2043600</v>
      </c>
    </row>
    <row r="473" spans="1:6" ht="26.25" customHeight="1">
      <c r="A473" s="156">
        <v>31</v>
      </c>
      <c r="B473" s="157" t="s">
        <v>72</v>
      </c>
      <c r="C473" s="158">
        <v>96000</v>
      </c>
      <c r="D473" s="158">
        <v>83452</v>
      </c>
      <c r="E473" s="158" t="s">
        <v>53</v>
      </c>
      <c r="F473" s="158">
        <v>1857441</v>
      </c>
    </row>
    <row r="474" spans="1:6" ht="26.25" customHeight="1">
      <c r="A474" s="156">
        <v>32</v>
      </c>
      <c r="B474" s="157" t="s">
        <v>71</v>
      </c>
      <c r="C474" s="158">
        <v>112048</v>
      </c>
      <c r="D474" s="158">
        <v>298660</v>
      </c>
      <c r="E474" s="158" t="s">
        <v>51</v>
      </c>
      <c r="F474" s="158">
        <v>1567334</v>
      </c>
    </row>
    <row r="475" spans="1:6" ht="26.25" customHeight="1">
      <c r="A475" s="156">
        <v>33</v>
      </c>
      <c r="B475" s="157" t="s">
        <v>268</v>
      </c>
      <c r="C475" s="158">
        <v>6297</v>
      </c>
      <c r="D475" s="158">
        <v>321625</v>
      </c>
      <c r="E475" s="158" t="s">
        <v>51</v>
      </c>
      <c r="F475" s="158">
        <v>1215698</v>
      </c>
    </row>
    <row r="476" spans="1:6" ht="26.25" customHeight="1">
      <c r="A476" s="156">
        <v>34</v>
      </c>
      <c r="B476" s="157" t="s">
        <v>92</v>
      </c>
      <c r="C476" s="158">
        <v>10168</v>
      </c>
      <c r="D476" s="158">
        <v>4080</v>
      </c>
      <c r="E476" s="158" t="s">
        <v>51</v>
      </c>
      <c r="F476" s="158">
        <v>920953</v>
      </c>
    </row>
    <row r="477" spans="1:6" ht="26.25" customHeight="1">
      <c r="A477" s="156">
        <v>35</v>
      </c>
      <c r="B477" s="157" t="s">
        <v>95</v>
      </c>
      <c r="C477" s="158">
        <v>104000</v>
      </c>
      <c r="D477" s="158">
        <v>5200</v>
      </c>
      <c r="E477" s="158" t="s">
        <v>51</v>
      </c>
      <c r="F477" s="158">
        <v>780000</v>
      </c>
    </row>
    <row r="478" spans="1:6" ht="26.25" customHeight="1">
      <c r="A478" s="156">
        <v>36</v>
      </c>
      <c r="B478" s="157" t="s">
        <v>81</v>
      </c>
      <c r="C478" s="158">
        <v>7862</v>
      </c>
      <c r="D478" s="158">
        <v>8156</v>
      </c>
      <c r="E478" s="158" t="s">
        <v>53</v>
      </c>
      <c r="F478" s="158">
        <v>768404</v>
      </c>
    </row>
    <row r="479" spans="1:6" ht="26.25" customHeight="1">
      <c r="A479" s="156">
        <v>37</v>
      </c>
      <c r="B479" s="157" t="s">
        <v>84</v>
      </c>
      <c r="C479" s="158">
        <v>185000</v>
      </c>
      <c r="D479" s="158">
        <v>500000</v>
      </c>
      <c r="E479" s="158" t="s">
        <v>51</v>
      </c>
      <c r="F479" s="158">
        <v>724500</v>
      </c>
    </row>
    <row r="480" spans="1:6" ht="26.25" customHeight="1">
      <c r="A480" s="156">
        <v>38</v>
      </c>
      <c r="B480" s="157" t="s">
        <v>83</v>
      </c>
      <c r="C480" s="158">
        <v>20701</v>
      </c>
      <c r="D480" s="158">
        <v>36252</v>
      </c>
      <c r="E480" s="158" t="s">
        <v>51</v>
      </c>
      <c r="F480" s="158">
        <v>668131</v>
      </c>
    </row>
    <row r="481" spans="1:6" ht="26.25" customHeight="1">
      <c r="A481" s="156">
        <v>39</v>
      </c>
      <c r="B481" s="157" t="s">
        <v>271</v>
      </c>
      <c r="C481" s="158">
        <v>11920</v>
      </c>
      <c r="D481" s="158">
        <v>90770</v>
      </c>
      <c r="E481" s="158" t="s">
        <v>51</v>
      </c>
      <c r="F481" s="158">
        <v>666950</v>
      </c>
    </row>
    <row r="482" spans="1:6" ht="26.25" customHeight="1">
      <c r="A482" s="156">
        <v>40</v>
      </c>
      <c r="B482" s="157" t="s">
        <v>82</v>
      </c>
      <c r="C482" s="158">
        <v>583</v>
      </c>
      <c r="D482" s="158">
        <v>44</v>
      </c>
      <c r="E482" s="158" t="s">
        <v>51</v>
      </c>
      <c r="F482" s="158">
        <v>552936</v>
      </c>
    </row>
    <row r="483" spans="1:6" ht="26.25" customHeight="1">
      <c r="A483" s="156">
        <v>41</v>
      </c>
      <c r="B483" s="157" t="s">
        <v>366</v>
      </c>
      <c r="C483" s="158">
        <v>1300</v>
      </c>
      <c r="D483" s="158">
        <v>1</v>
      </c>
      <c r="E483" s="158" t="s">
        <v>51</v>
      </c>
      <c r="F483" s="158">
        <v>480267</v>
      </c>
    </row>
    <row r="484" spans="1:6" ht="26.25" customHeight="1">
      <c r="A484" s="156">
        <v>42</v>
      </c>
      <c r="B484" s="157" t="s">
        <v>94</v>
      </c>
      <c r="C484" s="158">
        <v>2721</v>
      </c>
      <c r="D484" s="158">
        <v>801000</v>
      </c>
      <c r="E484" s="158" t="s">
        <v>51</v>
      </c>
      <c r="F484" s="158">
        <v>400500</v>
      </c>
    </row>
    <row r="485" spans="1:6" ht="26.25" customHeight="1">
      <c r="A485" s="156">
        <v>43</v>
      </c>
      <c r="B485" s="157" t="s">
        <v>251</v>
      </c>
      <c r="C485" s="158">
        <v>8800</v>
      </c>
      <c r="D485" s="158">
        <v>492</v>
      </c>
      <c r="E485" s="158" t="s">
        <v>51</v>
      </c>
      <c r="F485" s="158">
        <v>384423</v>
      </c>
    </row>
    <row r="486" spans="1:6" ht="26.25" customHeight="1">
      <c r="A486" s="156">
        <v>44</v>
      </c>
      <c r="B486" s="157" t="s">
        <v>246</v>
      </c>
      <c r="C486" s="158">
        <v>9280</v>
      </c>
      <c r="D486" s="158">
        <v>1</v>
      </c>
      <c r="E486" s="158" t="s">
        <v>51</v>
      </c>
      <c r="F486" s="158">
        <v>350000</v>
      </c>
    </row>
    <row r="487" spans="1:6" ht="26.25" customHeight="1">
      <c r="A487" s="156">
        <v>45</v>
      </c>
      <c r="B487" s="157" t="s">
        <v>199</v>
      </c>
      <c r="C487" s="158">
        <v>450</v>
      </c>
      <c r="D487" s="158">
        <v>342800</v>
      </c>
      <c r="E487" s="158" t="s">
        <v>51</v>
      </c>
      <c r="F487" s="158">
        <v>342800</v>
      </c>
    </row>
    <row r="488" spans="1:6" ht="26.25" customHeight="1">
      <c r="A488" s="156">
        <v>46</v>
      </c>
      <c r="B488" s="157" t="s">
        <v>241</v>
      </c>
      <c r="C488" s="158">
        <v>1000</v>
      </c>
      <c r="D488" s="158">
        <v>1</v>
      </c>
      <c r="E488" s="158" t="s">
        <v>64</v>
      </c>
      <c r="F488" s="158">
        <v>200000</v>
      </c>
    </row>
    <row r="489" spans="1:6" ht="26.25" customHeight="1">
      <c r="A489" s="156">
        <v>47</v>
      </c>
      <c r="B489" s="157" t="s">
        <v>335</v>
      </c>
      <c r="C489" s="158">
        <v>16295</v>
      </c>
      <c r="D489" s="158">
        <v>154000</v>
      </c>
      <c r="E489" s="158" t="s">
        <v>51</v>
      </c>
      <c r="F489" s="158">
        <v>184824</v>
      </c>
    </row>
    <row r="490" spans="1:6" ht="26.25" customHeight="1">
      <c r="A490" s="156">
        <v>48</v>
      </c>
      <c r="B490" s="157" t="s">
        <v>367</v>
      </c>
      <c r="C490" s="158">
        <v>2144</v>
      </c>
      <c r="D490" s="158">
        <v>2144</v>
      </c>
      <c r="E490" s="158" t="s">
        <v>51</v>
      </c>
      <c r="F490" s="158">
        <v>162500</v>
      </c>
    </row>
    <row r="491" spans="1:6" ht="26.25" customHeight="1">
      <c r="A491" s="156">
        <v>49</v>
      </c>
      <c r="B491" s="157" t="s">
        <v>333</v>
      </c>
      <c r="C491" s="158">
        <v>115</v>
      </c>
      <c r="D491" s="158">
        <v>90240</v>
      </c>
      <c r="E491" s="158" t="s">
        <v>51</v>
      </c>
      <c r="F491" s="158">
        <v>149900</v>
      </c>
    </row>
    <row r="492" spans="1:6" ht="26.25" customHeight="1">
      <c r="A492" s="156">
        <v>50</v>
      </c>
      <c r="B492" s="157" t="s">
        <v>201</v>
      </c>
      <c r="C492" s="158">
        <v>650</v>
      </c>
      <c r="D492" s="158">
        <v>1</v>
      </c>
      <c r="E492" s="158" t="s">
        <v>21</v>
      </c>
      <c r="F492" s="158">
        <v>125500</v>
      </c>
    </row>
    <row r="493" spans="1:6" ht="26.25" customHeight="1">
      <c r="A493" s="430" t="s">
        <v>103</v>
      </c>
      <c r="B493" s="430"/>
      <c r="C493" s="158">
        <f>SUM(C443:C492)</f>
        <v>51533858</v>
      </c>
      <c r="D493" s="158">
        <f>SUM(D443:D492)</f>
        <v>161752298</v>
      </c>
      <c r="E493" s="158"/>
      <c r="F493" s="158">
        <f>SUM(F443:F492)</f>
        <v>1259705628</v>
      </c>
    </row>
    <row r="494" spans="1:6" ht="26.25" customHeight="1">
      <c r="A494" s="430" t="s">
        <v>368</v>
      </c>
      <c r="B494" s="430"/>
      <c r="C494" s="233">
        <f>C495-C493</f>
        <v>257229.75</v>
      </c>
      <c r="D494" s="233">
        <v>249817</v>
      </c>
      <c r="E494" s="233"/>
      <c r="F494" s="233">
        <f>F495-F493</f>
        <v>4631230.170000076</v>
      </c>
    </row>
    <row r="495" spans="1:6" ht="26.25" customHeight="1">
      <c r="A495" s="423" t="s">
        <v>40</v>
      </c>
      <c r="B495" s="423"/>
      <c r="C495" s="143">
        <v>51791087.75</v>
      </c>
      <c r="D495" s="143">
        <f>SUM(D493:D494)</f>
        <v>162002115</v>
      </c>
      <c r="E495" s="143"/>
      <c r="F495" s="143">
        <v>1264336858.17</v>
      </c>
    </row>
    <row r="496" spans="1:6" ht="26.25" customHeight="1">
      <c r="A496" s="230"/>
      <c r="B496" s="155"/>
      <c r="C496" s="231"/>
      <c r="D496" s="231"/>
      <c r="E496" s="231"/>
      <c r="F496" s="231"/>
    </row>
    <row r="497" spans="1:6" ht="26.25" customHeight="1">
      <c r="A497" s="431" t="s">
        <v>369</v>
      </c>
      <c r="B497" s="431"/>
      <c r="C497" s="231"/>
      <c r="D497" s="231"/>
      <c r="E497" s="231"/>
      <c r="F497" s="231"/>
    </row>
    <row r="498" spans="1:6" ht="26.25" customHeight="1">
      <c r="A498" s="230"/>
      <c r="B498" s="155" t="s">
        <v>370</v>
      </c>
      <c r="C498" s="231"/>
      <c r="D498" s="231"/>
      <c r="E498" s="231"/>
      <c r="F498" s="231"/>
    </row>
    <row r="499" spans="1:6" ht="26.25" customHeight="1">
      <c r="A499" s="230"/>
      <c r="B499" s="155" t="s">
        <v>371</v>
      </c>
      <c r="C499" s="231"/>
      <c r="D499" s="231"/>
      <c r="E499" s="231"/>
      <c r="F499" s="231"/>
    </row>
    <row r="500" spans="1:6" ht="26.25" customHeight="1">
      <c r="A500" s="230"/>
      <c r="B500" s="155" t="s">
        <v>372</v>
      </c>
      <c r="C500" s="231"/>
      <c r="D500" s="231"/>
      <c r="E500" s="231"/>
      <c r="F500" s="231"/>
    </row>
    <row r="501" spans="1:6" ht="26.25" customHeight="1">
      <c r="A501" s="230"/>
      <c r="B501" s="155"/>
      <c r="C501" s="231"/>
      <c r="D501" s="231"/>
      <c r="E501" s="231"/>
      <c r="F501" s="231"/>
    </row>
    <row r="502" spans="1:6" ht="26.25" customHeight="1">
      <c r="A502" s="230"/>
      <c r="B502" s="155"/>
      <c r="C502" s="231"/>
      <c r="D502" s="231"/>
      <c r="E502" s="231"/>
      <c r="F502" s="231"/>
    </row>
    <row r="504" spans="1:6" ht="26.25" customHeight="1">
      <c r="A504" s="410" t="s">
        <v>43</v>
      </c>
      <c r="B504" s="410"/>
      <c r="C504" s="410"/>
      <c r="D504" s="410"/>
      <c r="E504" s="410"/>
      <c r="F504" s="410"/>
    </row>
    <row r="505" spans="1:6" ht="26.25" customHeight="1">
      <c r="A505" s="419" t="s">
        <v>398</v>
      </c>
      <c r="B505" s="419"/>
      <c r="C505" s="419"/>
      <c r="D505" s="419"/>
      <c r="E505" s="419"/>
      <c r="F505" s="419"/>
    </row>
    <row r="506" spans="1:6" ht="26.25" customHeight="1">
      <c r="A506" s="419" t="s">
        <v>240</v>
      </c>
      <c r="B506" s="419"/>
      <c r="C506" s="419"/>
      <c r="D506" s="419"/>
      <c r="E506" s="419"/>
      <c r="F506" s="419"/>
    </row>
    <row r="507" spans="1:6" ht="26.25" customHeight="1">
      <c r="A507" s="131"/>
      <c r="B507" s="132"/>
      <c r="C507" s="133"/>
      <c r="D507" s="133"/>
      <c r="E507" s="133"/>
      <c r="F507" s="133"/>
    </row>
    <row r="508" spans="1:6" ht="26.25" customHeight="1">
      <c r="A508" s="135" t="s">
        <v>45</v>
      </c>
      <c r="B508" s="136" t="s">
        <v>46</v>
      </c>
      <c r="C508" s="137" t="s">
        <v>47</v>
      </c>
      <c r="D508" s="137" t="s">
        <v>48</v>
      </c>
      <c r="E508" s="137"/>
      <c r="F508" s="137" t="s">
        <v>49</v>
      </c>
    </row>
    <row r="509" spans="1:6" ht="26.25" customHeight="1">
      <c r="A509" s="138">
        <v>1</v>
      </c>
      <c r="B509" s="41" t="s">
        <v>54</v>
      </c>
      <c r="C509" s="139">
        <v>8191809</v>
      </c>
      <c r="D509" s="139">
        <v>9815612</v>
      </c>
      <c r="E509" s="139" t="s">
        <v>53</v>
      </c>
      <c r="F509" s="139">
        <v>251648142</v>
      </c>
    </row>
    <row r="510" spans="1:6" ht="26.25" customHeight="1">
      <c r="A510" s="138">
        <v>2</v>
      </c>
      <c r="B510" s="41" t="s">
        <v>52</v>
      </c>
      <c r="C510" s="139">
        <v>5744785</v>
      </c>
      <c r="D510" s="139">
        <v>7819617</v>
      </c>
      <c r="E510" s="139" t="s">
        <v>53</v>
      </c>
      <c r="F510" s="139">
        <v>202195443</v>
      </c>
    </row>
    <row r="511" spans="1:6" ht="26.25" customHeight="1">
      <c r="A511" s="138">
        <v>3</v>
      </c>
      <c r="B511" s="41" t="s">
        <v>50</v>
      </c>
      <c r="C511" s="139">
        <v>3717635</v>
      </c>
      <c r="D511" s="139">
        <v>6311328</v>
      </c>
      <c r="E511" s="139" t="s">
        <v>51</v>
      </c>
      <c r="F511" s="139">
        <v>192993176</v>
      </c>
    </row>
    <row r="512" spans="1:6" ht="26.25" customHeight="1">
      <c r="A512" s="138">
        <v>4</v>
      </c>
      <c r="B512" s="41" t="s">
        <v>55</v>
      </c>
      <c r="C512" s="139">
        <v>20627825</v>
      </c>
      <c r="D512" s="139">
        <v>10633661</v>
      </c>
      <c r="E512" s="139" t="s">
        <v>51</v>
      </c>
      <c r="F512" s="139">
        <v>160271377</v>
      </c>
    </row>
    <row r="513" spans="1:6" ht="26.25" customHeight="1">
      <c r="A513" s="138">
        <v>5</v>
      </c>
      <c r="B513" s="41" t="s">
        <v>56</v>
      </c>
      <c r="C513" s="139">
        <v>319250</v>
      </c>
      <c r="D513" s="139">
        <v>183</v>
      </c>
      <c r="E513" s="139" t="s">
        <v>21</v>
      </c>
      <c r="F513" s="139">
        <v>130694738</v>
      </c>
    </row>
    <row r="514" spans="1:6" ht="26.25" customHeight="1">
      <c r="A514" s="138">
        <v>6</v>
      </c>
      <c r="B514" s="41" t="s">
        <v>67</v>
      </c>
      <c r="C514" s="139">
        <v>3118500</v>
      </c>
      <c r="D514" s="139">
        <v>2291870</v>
      </c>
      <c r="E514" s="139" t="s">
        <v>51</v>
      </c>
      <c r="F514" s="139">
        <v>43949270</v>
      </c>
    </row>
    <row r="515" spans="1:6" ht="26.25" customHeight="1">
      <c r="A515" s="138">
        <v>7</v>
      </c>
      <c r="B515" s="41" t="s">
        <v>62</v>
      </c>
      <c r="C515" s="139">
        <v>287736</v>
      </c>
      <c r="D515" s="139">
        <v>2558</v>
      </c>
      <c r="E515" s="139" t="s">
        <v>51</v>
      </c>
      <c r="F515" s="139">
        <v>24950181</v>
      </c>
    </row>
    <row r="516" spans="1:6" ht="26.25" customHeight="1">
      <c r="A516" s="138">
        <v>8</v>
      </c>
      <c r="B516" s="41" t="s">
        <v>58</v>
      </c>
      <c r="C516" s="139">
        <v>137372</v>
      </c>
      <c r="D516" s="139">
        <v>4959</v>
      </c>
      <c r="E516" s="139" t="s">
        <v>51</v>
      </c>
      <c r="F516" s="139">
        <v>22479261</v>
      </c>
    </row>
    <row r="517" spans="1:6" ht="26.25" customHeight="1">
      <c r="A517" s="138">
        <v>9</v>
      </c>
      <c r="B517" s="41" t="s">
        <v>60</v>
      </c>
      <c r="C517" s="139">
        <v>265877</v>
      </c>
      <c r="D517" s="139">
        <v>289159</v>
      </c>
      <c r="E517" s="139" t="s">
        <v>53</v>
      </c>
      <c r="F517" s="139">
        <v>17830649</v>
      </c>
    </row>
    <row r="518" spans="1:6" ht="26.25" customHeight="1">
      <c r="A518" s="138">
        <v>10</v>
      </c>
      <c r="B518" s="41" t="s">
        <v>59</v>
      </c>
      <c r="C518" s="139">
        <v>1430630</v>
      </c>
      <c r="D518" s="139">
        <v>55071</v>
      </c>
      <c r="E518" s="139" t="s">
        <v>51</v>
      </c>
      <c r="F518" s="139">
        <v>14361110</v>
      </c>
    </row>
    <row r="519" spans="1:6" ht="26.25" customHeight="1">
      <c r="A519" s="138">
        <v>11</v>
      </c>
      <c r="B519" s="41" t="s">
        <v>78</v>
      </c>
      <c r="C519" s="139">
        <v>563060</v>
      </c>
      <c r="D519" s="139">
        <v>561320</v>
      </c>
      <c r="E519" s="139" t="s">
        <v>53</v>
      </c>
      <c r="F519" s="139">
        <v>14144655</v>
      </c>
    </row>
    <row r="520" spans="1:6" ht="26.25" customHeight="1">
      <c r="A520" s="138">
        <v>12</v>
      </c>
      <c r="B520" s="41" t="s">
        <v>365</v>
      </c>
      <c r="C520" s="139">
        <v>586674</v>
      </c>
      <c r="D520" s="139">
        <v>586605</v>
      </c>
      <c r="E520" s="139" t="s">
        <v>51</v>
      </c>
      <c r="F520" s="139">
        <v>11656859</v>
      </c>
    </row>
    <row r="521" spans="1:6" ht="26.25" customHeight="1">
      <c r="A521" s="138">
        <v>13</v>
      </c>
      <c r="B521" s="41" t="s">
        <v>61</v>
      </c>
      <c r="C521" s="139">
        <v>116400</v>
      </c>
      <c r="D521" s="139">
        <v>9017</v>
      </c>
      <c r="E521" s="139" t="s">
        <v>51</v>
      </c>
      <c r="F521" s="139">
        <v>11590798</v>
      </c>
    </row>
    <row r="522" spans="1:6" ht="26.25" customHeight="1">
      <c r="A522" s="138">
        <v>14</v>
      </c>
      <c r="B522" s="41" t="s">
        <v>79</v>
      </c>
      <c r="C522" s="139">
        <v>33743</v>
      </c>
      <c r="D522" s="139">
        <v>340</v>
      </c>
      <c r="E522" s="139" t="s">
        <v>51</v>
      </c>
      <c r="F522" s="139">
        <v>10297655</v>
      </c>
    </row>
    <row r="523" spans="1:6" ht="26.25" customHeight="1">
      <c r="A523" s="138">
        <v>15</v>
      </c>
      <c r="B523" s="41" t="s">
        <v>66</v>
      </c>
      <c r="C523" s="139">
        <v>87982</v>
      </c>
      <c r="D523" s="139">
        <v>5003</v>
      </c>
      <c r="E523" s="139" t="s">
        <v>51</v>
      </c>
      <c r="F523" s="139">
        <v>9347176</v>
      </c>
    </row>
    <row r="524" spans="1:6" ht="26.25" customHeight="1">
      <c r="A524" s="138">
        <v>16</v>
      </c>
      <c r="B524" s="41" t="s">
        <v>57</v>
      </c>
      <c r="C524" s="139">
        <v>59814</v>
      </c>
      <c r="D524" s="139">
        <v>32782</v>
      </c>
      <c r="E524" s="139" t="s">
        <v>51</v>
      </c>
      <c r="F524" s="139">
        <v>9011478</v>
      </c>
    </row>
    <row r="525" spans="1:6" ht="26.25" customHeight="1">
      <c r="A525" s="138">
        <v>17</v>
      </c>
      <c r="B525" s="41" t="s">
        <v>399</v>
      </c>
      <c r="C525" s="139">
        <v>45195</v>
      </c>
      <c r="D525" s="139">
        <v>393</v>
      </c>
      <c r="E525" s="139" t="s">
        <v>400</v>
      </c>
      <c r="F525" s="139">
        <v>7903400</v>
      </c>
    </row>
    <row r="526" spans="1:6" ht="26.25" customHeight="1">
      <c r="A526" s="138">
        <v>18</v>
      </c>
      <c r="B526" s="41" t="s">
        <v>75</v>
      </c>
      <c r="C526" s="139">
        <v>16209</v>
      </c>
      <c r="D526" s="139">
        <v>40478</v>
      </c>
      <c r="E526" s="139" t="s">
        <v>51</v>
      </c>
      <c r="F526" s="139">
        <v>5331153</v>
      </c>
    </row>
    <row r="527" spans="1:6" ht="26.25" customHeight="1">
      <c r="A527" s="138">
        <v>19</v>
      </c>
      <c r="B527" s="41" t="s">
        <v>65</v>
      </c>
      <c r="C527" s="139">
        <v>514100</v>
      </c>
      <c r="D527" s="139">
        <v>499400</v>
      </c>
      <c r="E527" s="139" t="s">
        <v>51</v>
      </c>
      <c r="F527" s="139">
        <v>5103683</v>
      </c>
    </row>
    <row r="528" spans="1:6" ht="26.25" customHeight="1">
      <c r="A528" s="138">
        <v>20</v>
      </c>
      <c r="B528" s="41" t="s">
        <v>74</v>
      </c>
      <c r="C528" s="139">
        <v>75460</v>
      </c>
      <c r="D528" s="139">
        <v>86742</v>
      </c>
      <c r="E528" s="139" t="s">
        <v>51</v>
      </c>
      <c r="F528" s="139">
        <v>3480799</v>
      </c>
    </row>
    <row r="529" spans="1:6" ht="26.25" customHeight="1">
      <c r="A529" s="138">
        <v>21</v>
      </c>
      <c r="B529" s="41" t="s">
        <v>71</v>
      </c>
      <c r="C529" s="139">
        <v>148673</v>
      </c>
      <c r="D529" s="139">
        <v>131424</v>
      </c>
      <c r="E529" s="139" t="s">
        <v>51</v>
      </c>
      <c r="F529" s="139">
        <v>3233297</v>
      </c>
    </row>
    <row r="530" spans="1:6" ht="26.25" customHeight="1">
      <c r="A530" s="138">
        <v>22</v>
      </c>
      <c r="B530" s="41" t="s">
        <v>68</v>
      </c>
      <c r="C530" s="139">
        <v>96864</v>
      </c>
      <c r="D530" s="139">
        <v>119586</v>
      </c>
      <c r="E530" s="139" t="s">
        <v>53</v>
      </c>
      <c r="F530" s="139">
        <v>3208038</v>
      </c>
    </row>
    <row r="531" spans="1:6" ht="26.25" customHeight="1">
      <c r="A531" s="138">
        <v>23</v>
      </c>
      <c r="B531" s="41" t="s">
        <v>326</v>
      </c>
      <c r="C531" s="139">
        <v>68924</v>
      </c>
      <c r="D531" s="139">
        <v>6348</v>
      </c>
      <c r="E531" s="139" t="s">
        <v>51</v>
      </c>
      <c r="F531" s="139">
        <v>3081116</v>
      </c>
    </row>
    <row r="532" spans="1:6" ht="26.25" customHeight="1">
      <c r="A532" s="138">
        <v>24</v>
      </c>
      <c r="B532" s="41" t="s">
        <v>401</v>
      </c>
      <c r="C532" s="139">
        <v>1125</v>
      </c>
      <c r="D532" s="139">
        <v>180000</v>
      </c>
      <c r="E532" s="139" t="s">
        <v>51</v>
      </c>
      <c r="F532" s="139">
        <v>2700000</v>
      </c>
    </row>
    <row r="533" spans="1:6" ht="26.25" customHeight="1">
      <c r="A533" s="138">
        <v>25</v>
      </c>
      <c r="B533" s="41" t="s">
        <v>70</v>
      </c>
      <c r="C533" s="139">
        <v>1722</v>
      </c>
      <c r="D533" s="139">
        <v>2710</v>
      </c>
      <c r="E533" s="139" t="s">
        <v>51</v>
      </c>
      <c r="F533" s="139">
        <v>2637961</v>
      </c>
    </row>
    <row r="534" spans="1:6" ht="26.25" customHeight="1">
      <c r="A534" s="138">
        <v>26</v>
      </c>
      <c r="B534" s="41" t="s">
        <v>325</v>
      </c>
      <c r="C534" s="139">
        <v>26173</v>
      </c>
      <c r="D534" s="139">
        <v>1270</v>
      </c>
      <c r="E534" s="139" t="s">
        <v>51</v>
      </c>
      <c r="F534" s="139">
        <v>2483397</v>
      </c>
    </row>
    <row r="535" spans="1:6" ht="26.25" customHeight="1">
      <c r="A535" s="138">
        <v>27</v>
      </c>
      <c r="B535" s="42" t="s">
        <v>85</v>
      </c>
      <c r="C535" s="139">
        <v>34060</v>
      </c>
      <c r="D535" s="139">
        <v>3</v>
      </c>
      <c r="E535" s="139" t="s">
        <v>21</v>
      </c>
      <c r="F535" s="139">
        <v>2190000</v>
      </c>
    </row>
    <row r="536" spans="1:6" ht="26.25" customHeight="1">
      <c r="A536" s="138">
        <v>28</v>
      </c>
      <c r="B536" s="41" t="s">
        <v>73</v>
      </c>
      <c r="C536" s="139">
        <v>57600</v>
      </c>
      <c r="D536" s="139">
        <v>80000</v>
      </c>
      <c r="E536" s="139" t="s">
        <v>53</v>
      </c>
      <c r="F536" s="139">
        <v>2017200</v>
      </c>
    </row>
    <row r="537" spans="1:6" ht="26.25" customHeight="1">
      <c r="A537" s="138">
        <v>29</v>
      </c>
      <c r="B537" s="41" t="s">
        <v>83</v>
      </c>
      <c r="C537" s="139">
        <v>53193</v>
      </c>
      <c r="D537" s="139">
        <v>4167</v>
      </c>
      <c r="E537" s="139" t="s">
        <v>51</v>
      </c>
      <c r="F537" s="139">
        <v>1933829</v>
      </c>
    </row>
    <row r="538" spans="1:6" ht="26.25" customHeight="1">
      <c r="A538" s="138">
        <v>30</v>
      </c>
      <c r="B538" s="41" t="s">
        <v>72</v>
      </c>
      <c r="C538" s="139">
        <v>96000</v>
      </c>
      <c r="D538" s="139">
        <v>96000</v>
      </c>
      <c r="E538" s="139" t="s">
        <v>53</v>
      </c>
      <c r="F538" s="139">
        <v>1894766</v>
      </c>
    </row>
    <row r="539" spans="1:6" ht="26.25" customHeight="1">
      <c r="A539" s="138">
        <v>31</v>
      </c>
      <c r="B539" s="41" t="s">
        <v>91</v>
      </c>
      <c r="C539" s="139">
        <v>50600</v>
      </c>
      <c r="D539" s="139">
        <v>47830</v>
      </c>
      <c r="E539" s="139" t="s">
        <v>51</v>
      </c>
      <c r="F539" s="139">
        <v>1732500</v>
      </c>
    </row>
    <row r="540" spans="1:6" ht="26.25" customHeight="1">
      <c r="A540" s="138">
        <v>32</v>
      </c>
      <c r="B540" s="41" t="s">
        <v>87</v>
      </c>
      <c r="C540" s="139">
        <v>13305</v>
      </c>
      <c r="D540" s="139">
        <v>9</v>
      </c>
      <c r="E540" s="139" t="s">
        <v>51</v>
      </c>
      <c r="F540" s="139">
        <v>1669963</v>
      </c>
    </row>
    <row r="541" spans="1:6" ht="26.25" customHeight="1">
      <c r="A541" s="138">
        <v>33</v>
      </c>
      <c r="B541" s="41" t="s">
        <v>86</v>
      </c>
      <c r="C541" s="139">
        <v>76188</v>
      </c>
      <c r="D541" s="139">
        <v>78509</v>
      </c>
      <c r="E541" s="139" t="s">
        <v>53</v>
      </c>
      <c r="F541" s="139">
        <v>1515168</v>
      </c>
    </row>
    <row r="542" spans="1:6" ht="26.25" customHeight="1">
      <c r="A542" s="138">
        <v>34</v>
      </c>
      <c r="B542" s="41" t="s">
        <v>63</v>
      </c>
      <c r="C542" s="139">
        <v>6235</v>
      </c>
      <c r="D542" s="139">
        <v>29</v>
      </c>
      <c r="E542" s="139" t="s">
        <v>64</v>
      </c>
      <c r="F542" s="139">
        <v>1303175</v>
      </c>
    </row>
    <row r="543" spans="1:6" ht="26.25" customHeight="1">
      <c r="A543" s="138">
        <v>35</v>
      </c>
      <c r="B543" s="41" t="s">
        <v>402</v>
      </c>
      <c r="C543" s="139">
        <v>8100</v>
      </c>
      <c r="D543" s="139">
        <v>1</v>
      </c>
      <c r="E543" s="139" t="s">
        <v>64</v>
      </c>
      <c r="F543" s="139">
        <v>1300000</v>
      </c>
    </row>
    <row r="544" spans="1:6" ht="26.25" customHeight="1">
      <c r="A544" s="138">
        <v>36</v>
      </c>
      <c r="B544" s="41" t="s">
        <v>403</v>
      </c>
      <c r="C544" s="139">
        <v>694</v>
      </c>
      <c r="D544" s="139">
        <v>1709</v>
      </c>
      <c r="E544" s="139" t="s">
        <v>51</v>
      </c>
      <c r="F544" s="139">
        <v>1242112</v>
      </c>
    </row>
    <row r="545" spans="1:6" ht="26.25" customHeight="1">
      <c r="A545" s="138">
        <v>37</v>
      </c>
      <c r="B545" s="41" t="s">
        <v>404</v>
      </c>
      <c r="C545" s="139">
        <v>29800</v>
      </c>
      <c r="D545" s="139">
        <v>1</v>
      </c>
      <c r="E545" s="139" t="s">
        <v>21</v>
      </c>
      <c r="F545" s="139">
        <v>1200000</v>
      </c>
    </row>
    <row r="546" spans="1:6" ht="26.25" customHeight="1">
      <c r="A546" s="138">
        <v>38</v>
      </c>
      <c r="B546" s="42" t="s">
        <v>270</v>
      </c>
      <c r="C546" s="139">
        <v>7000</v>
      </c>
      <c r="D546" s="139">
        <v>1</v>
      </c>
      <c r="E546" s="139" t="s">
        <v>64</v>
      </c>
      <c r="F546" s="139">
        <v>1000000</v>
      </c>
    </row>
    <row r="547" spans="1:6" ht="26.25" customHeight="1">
      <c r="A547" s="138">
        <v>39</v>
      </c>
      <c r="B547" s="41" t="s">
        <v>81</v>
      </c>
      <c r="C547" s="139">
        <v>7925</v>
      </c>
      <c r="D547" s="139">
        <v>7854</v>
      </c>
      <c r="E547" s="139" t="s">
        <v>53</v>
      </c>
      <c r="F547" s="139">
        <v>853165</v>
      </c>
    </row>
    <row r="548" spans="1:6" ht="26.25" customHeight="1">
      <c r="A548" s="138">
        <v>40</v>
      </c>
      <c r="B548" s="41" t="s">
        <v>160</v>
      </c>
      <c r="C548" s="139">
        <v>60000</v>
      </c>
      <c r="D548" s="139">
        <v>60000</v>
      </c>
      <c r="E548" s="139" t="s">
        <v>51</v>
      </c>
      <c r="F548" s="139">
        <v>738000</v>
      </c>
    </row>
    <row r="549" spans="1:6" ht="26.25" customHeight="1">
      <c r="A549" s="138">
        <v>41</v>
      </c>
      <c r="B549" s="41" t="s">
        <v>271</v>
      </c>
      <c r="C549" s="139">
        <v>12470</v>
      </c>
      <c r="D549" s="139">
        <v>12500</v>
      </c>
      <c r="E549" s="139" t="s">
        <v>51</v>
      </c>
      <c r="F549" s="139">
        <v>715000</v>
      </c>
    </row>
    <row r="550" spans="1:6" ht="26.25" customHeight="1">
      <c r="A550" s="138">
        <v>42</v>
      </c>
      <c r="B550" s="41" t="s">
        <v>92</v>
      </c>
      <c r="C550" s="139">
        <v>7029</v>
      </c>
      <c r="D550" s="139">
        <v>2297</v>
      </c>
      <c r="E550" s="139" t="s">
        <v>51</v>
      </c>
      <c r="F550" s="139">
        <v>673345</v>
      </c>
    </row>
    <row r="551" spans="1:6" ht="26.25" customHeight="1">
      <c r="A551" s="138">
        <v>43</v>
      </c>
      <c r="B551" s="41" t="s">
        <v>95</v>
      </c>
      <c r="C551" s="139">
        <v>81796</v>
      </c>
      <c r="D551" s="139">
        <v>4090</v>
      </c>
      <c r="E551" s="139" t="s">
        <v>51</v>
      </c>
      <c r="F551" s="139">
        <v>613500</v>
      </c>
    </row>
    <row r="552" spans="1:6" ht="26.25" customHeight="1">
      <c r="A552" s="138">
        <v>44</v>
      </c>
      <c r="B552" s="42" t="s">
        <v>149</v>
      </c>
      <c r="C552" s="139">
        <v>27000</v>
      </c>
      <c r="D552" s="139">
        <v>1</v>
      </c>
      <c r="E552" s="139" t="s">
        <v>64</v>
      </c>
      <c r="F552" s="139">
        <v>600000</v>
      </c>
    </row>
    <row r="553" spans="1:6" ht="26.25" customHeight="1">
      <c r="A553" s="138">
        <v>45</v>
      </c>
      <c r="B553" s="41" t="s">
        <v>84</v>
      </c>
      <c r="C553" s="139">
        <v>77226</v>
      </c>
      <c r="D553" s="139">
        <v>45750</v>
      </c>
      <c r="E553" s="139" t="s">
        <v>51</v>
      </c>
      <c r="F553" s="139">
        <v>589500</v>
      </c>
    </row>
    <row r="554" spans="1:6" ht="26.25" customHeight="1">
      <c r="A554" s="138">
        <v>46</v>
      </c>
      <c r="B554" s="41" t="s">
        <v>94</v>
      </c>
      <c r="C554" s="139">
        <v>7695</v>
      </c>
      <c r="D554" s="139">
        <v>1151000</v>
      </c>
      <c r="E554" s="139" t="s">
        <v>51</v>
      </c>
      <c r="F554" s="139">
        <v>577000</v>
      </c>
    </row>
    <row r="555" spans="1:6" ht="26.25" customHeight="1">
      <c r="A555" s="138">
        <v>47</v>
      </c>
      <c r="B555" s="41" t="s">
        <v>82</v>
      </c>
      <c r="C555" s="139">
        <v>6865</v>
      </c>
      <c r="D555" s="139">
        <v>52</v>
      </c>
      <c r="E555" s="139" t="s">
        <v>51</v>
      </c>
      <c r="F555" s="139">
        <v>576273</v>
      </c>
    </row>
    <row r="556" spans="1:6" ht="26.25" customHeight="1">
      <c r="A556" s="138">
        <v>48</v>
      </c>
      <c r="B556" s="41" t="s">
        <v>90</v>
      </c>
      <c r="C556" s="139">
        <v>17641</v>
      </c>
      <c r="D556" s="139">
        <v>860</v>
      </c>
      <c r="E556" s="139" t="s">
        <v>51</v>
      </c>
      <c r="F556" s="139">
        <v>556056</v>
      </c>
    </row>
    <row r="557" spans="1:6" ht="26.25" customHeight="1">
      <c r="A557" s="138">
        <v>49</v>
      </c>
      <c r="B557" s="41" t="s">
        <v>100</v>
      </c>
      <c r="C557" s="139">
        <v>994</v>
      </c>
      <c r="D557" s="139">
        <v>24</v>
      </c>
      <c r="E557" s="139" t="s">
        <v>51</v>
      </c>
      <c r="F557" s="139">
        <v>508870</v>
      </c>
    </row>
    <row r="558" spans="1:6" ht="26.25" customHeight="1">
      <c r="A558" s="138">
        <v>50</v>
      </c>
      <c r="B558" s="41" t="s">
        <v>246</v>
      </c>
      <c r="C558" s="139">
        <v>7950</v>
      </c>
      <c r="D558" s="139">
        <v>2</v>
      </c>
      <c r="E558" s="139" t="s">
        <v>51</v>
      </c>
      <c r="F558" s="139">
        <v>450000</v>
      </c>
    </row>
    <row r="559" spans="1:6" ht="26.25" customHeight="1">
      <c r="A559" s="424" t="s">
        <v>103</v>
      </c>
      <c r="B559" s="424"/>
      <c r="C559" s="236">
        <f>SUM(C509:C558)</f>
        <v>47030903</v>
      </c>
      <c r="D559" s="236">
        <f>SUM(D509:D558)</f>
        <v>41080125</v>
      </c>
      <c r="E559" s="236"/>
      <c r="F559" s="236">
        <f>SUM(F509:F558)</f>
        <v>1193034234</v>
      </c>
    </row>
    <row r="560" spans="1:6" ht="26.25" customHeight="1">
      <c r="A560" s="424" t="s">
        <v>104</v>
      </c>
      <c r="B560" s="424"/>
      <c r="C560" s="237">
        <v>53713</v>
      </c>
      <c r="D560" s="237">
        <v>74585</v>
      </c>
      <c r="E560" s="237"/>
      <c r="F560" s="237">
        <v>3234685</v>
      </c>
    </row>
    <row r="561" spans="1:6" ht="26.25" customHeight="1">
      <c r="A561" s="424" t="s">
        <v>40</v>
      </c>
      <c r="B561" s="424"/>
      <c r="C561" s="237">
        <v>47325206.88</v>
      </c>
      <c r="D561" s="237">
        <f>SUM(D559:D560)</f>
        <v>41154710</v>
      </c>
      <c r="E561" s="237"/>
      <c r="F561" s="237">
        <v>1200715053.69</v>
      </c>
    </row>
    <row r="562" spans="1:6" ht="26.25" customHeight="1">
      <c r="A562" s="131"/>
      <c r="B562" s="132"/>
      <c r="C562" s="133"/>
      <c r="D562" s="133"/>
      <c r="E562" s="133"/>
      <c r="F562" s="133"/>
    </row>
    <row r="563" spans="1:6" ht="26.25" customHeight="1">
      <c r="A563" s="132" t="s">
        <v>405</v>
      </c>
      <c r="B563" s="132"/>
      <c r="C563" s="132"/>
      <c r="D563" s="132"/>
      <c r="E563" s="132"/>
      <c r="F563" s="132"/>
    </row>
    <row r="564" spans="1:6" ht="26.25" customHeight="1">
      <c r="A564" s="131"/>
      <c r="B564" s="132" t="s">
        <v>406</v>
      </c>
      <c r="C564" s="133"/>
      <c r="D564" s="133"/>
      <c r="E564" s="133"/>
      <c r="F564" s="133"/>
    </row>
    <row r="565" spans="1:6" ht="26.25" customHeight="1">
      <c r="A565" s="131"/>
      <c r="B565" s="132" t="s">
        <v>407</v>
      </c>
      <c r="C565" s="133"/>
      <c r="D565" s="133"/>
      <c r="E565" s="133"/>
      <c r="F565" s="133"/>
    </row>
    <row r="566" spans="1:6" ht="26.25" customHeight="1">
      <c r="A566" s="131"/>
      <c r="B566" s="132"/>
      <c r="C566" s="133"/>
      <c r="D566" s="133"/>
      <c r="E566" s="133"/>
      <c r="F566" s="133"/>
    </row>
    <row r="567" spans="1:6" ht="26.25" customHeight="1">
      <c r="A567" s="131"/>
      <c r="B567" s="132"/>
      <c r="C567" s="133"/>
      <c r="D567" s="133"/>
      <c r="E567" s="133"/>
      <c r="F567" s="133"/>
    </row>
    <row r="568" spans="1:6" ht="26.25" customHeight="1">
      <c r="A568" s="410" t="s">
        <v>43</v>
      </c>
      <c r="B568" s="410"/>
      <c r="C568" s="410"/>
      <c r="D568" s="410"/>
      <c r="E568" s="410"/>
      <c r="F568" s="410"/>
    </row>
    <row r="569" spans="1:6" ht="26.25" customHeight="1">
      <c r="A569" s="419" t="s">
        <v>422</v>
      </c>
      <c r="B569" s="419"/>
      <c r="C569" s="419"/>
      <c r="D569" s="419"/>
      <c r="E569" s="419"/>
      <c r="F569" s="419"/>
    </row>
    <row r="570" spans="1:6" ht="26.25" customHeight="1">
      <c r="A570" s="432" t="s">
        <v>240</v>
      </c>
      <c r="B570" s="432"/>
      <c r="C570" s="432"/>
      <c r="D570" s="432"/>
      <c r="E570" s="432"/>
      <c r="F570" s="432"/>
    </row>
    <row r="571" spans="1:6" ht="26.25" customHeight="1">
      <c r="A571" s="135" t="s">
        <v>45</v>
      </c>
      <c r="B571" s="136" t="s">
        <v>46</v>
      </c>
      <c r="C571" s="137" t="s">
        <v>47</v>
      </c>
      <c r="D571" s="137" t="s">
        <v>48</v>
      </c>
      <c r="E571" s="137"/>
      <c r="F571" s="137" t="s">
        <v>49</v>
      </c>
    </row>
    <row r="572" spans="1:6" ht="26.25" customHeight="1">
      <c r="A572" s="156">
        <v>1</v>
      </c>
      <c r="B572" s="148" t="s">
        <v>50</v>
      </c>
      <c r="C572" s="149">
        <v>3755168</v>
      </c>
      <c r="D572" s="149">
        <v>4463621</v>
      </c>
      <c r="E572" s="149" t="s">
        <v>51</v>
      </c>
      <c r="F572" s="149">
        <v>194133942</v>
      </c>
    </row>
    <row r="573" spans="1:6" ht="26.25" customHeight="1">
      <c r="A573" s="156">
        <v>2</v>
      </c>
      <c r="B573" s="148" t="s">
        <v>54</v>
      </c>
      <c r="C573" s="149">
        <v>6095789</v>
      </c>
      <c r="D573" s="149">
        <v>7304743</v>
      </c>
      <c r="E573" s="149" t="s">
        <v>53</v>
      </c>
      <c r="F573" s="149">
        <v>180488232</v>
      </c>
    </row>
    <row r="574" spans="1:6" ht="26.25" customHeight="1">
      <c r="A574" s="156">
        <v>3</v>
      </c>
      <c r="B574" s="148" t="s">
        <v>52</v>
      </c>
      <c r="C574" s="149">
        <v>4906443</v>
      </c>
      <c r="D574" s="149">
        <v>6666199</v>
      </c>
      <c r="E574" s="149" t="s">
        <v>53</v>
      </c>
      <c r="F574" s="149">
        <v>173099758</v>
      </c>
    </row>
    <row r="575" spans="1:6" ht="26.25" customHeight="1">
      <c r="A575" s="156">
        <v>4</v>
      </c>
      <c r="B575" s="148" t="s">
        <v>55</v>
      </c>
      <c r="C575" s="149">
        <v>18497523</v>
      </c>
      <c r="D575" s="149">
        <v>478122320</v>
      </c>
      <c r="E575" s="149" t="s">
        <v>51</v>
      </c>
      <c r="F575" s="149">
        <v>140706971</v>
      </c>
    </row>
    <row r="576" spans="1:6" ht="26.25" customHeight="1">
      <c r="A576" s="156">
        <v>5</v>
      </c>
      <c r="B576" s="148" t="s">
        <v>56</v>
      </c>
      <c r="C576" s="149">
        <v>220862</v>
      </c>
      <c r="D576" s="149">
        <v>125</v>
      </c>
      <c r="E576" s="149" t="s">
        <v>21</v>
      </c>
      <c r="F576" s="149">
        <v>90408197</v>
      </c>
    </row>
    <row r="577" spans="1:6" ht="26.25" customHeight="1">
      <c r="A577" s="156">
        <v>6</v>
      </c>
      <c r="B577" s="148" t="s">
        <v>67</v>
      </c>
      <c r="C577" s="149">
        <v>2052000</v>
      </c>
      <c r="D577" s="149">
        <v>141709880</v>
      </c>
      <c r="E577" s="149" t="s">
        <v>51</v>
      </c>
      <c r="F577" s="149">
        <v>29649630</v>
      </c>
    </row>
    <row r="578" spans="1:6" ht="26.25" customHeight="1">
      <c r="A578" s="156">
        <v>7</v>
      </c>
      <c r="B578" s="148" t="s">
        <v>62</v>
      </c>
      <c r="C578" s="149">
        <v>227478</v>
      </c>
      <c r="D578" s="149">
        <v>1308</v>
      </c>
      <c r="E578" s="149" t="s">
        <v>51</v>
      </c>
      <c r="F578" s="149">
        <v>21169658</v>
      </c>
    </row>
    <row r="579" spans="1:6" ht="26.25" customHeight="1">
      <c r="A579" s="156">
        <v>8</v>
      </c>
      <c r="B579" s="148" t="s">
        <v>58</v>
      </c>
      <c r="C579" s="149">
        <v>79852</v>
      </c>
      <c r="D579" s="149">
        <v>3553</v>
      </c>
      <c r="E579" s="149" t="s">
        <v>51</v>
      </c>
      <c r="F579" s="149">
        <v>16260890</v>
      </c>
    </row>
    <row r="580" spans="1:6" ht="26.25" customHeight="1">
      <c r="A580" s="156">
        <v>9</v>
      </c>
      <c r="B580" s="148" t="s">
        <v>59</v>
      </c>
      <c r="C580" s="149">
        <v>1579550</v>
      </c>
      <c r="D580" s="149">
        <v>62235</v>
      </c>
      <c r="E580" s="149" t="s">
        <v>51</v>
      </c>
      <c r="F580" s="149">
        <v>15893210</v>
      </c>
    </row>
    <row r="581" spans="1:6" ht="26.25" customHeight="1">
      <c r="A581" s="156">
        <v>10</v>
      </c>
      <c r="B581" s="148" t="s">
        <v>423</v>
      </c>
      <c r="C581" s="149">
        <v>24840</v>
      </c>
      <c r="D581" s="149">
        <v>180</v>
      </c>
      <c r="E581" s="149" t="s">
        <v>21</v>
      </c>
      <c r="F581" s="149">
        <v>12402000</v>
      </c>
    </row>
    <row r="582" spans="1:6" ht="26.25" customHeight="1">
      <c r="A582" s="156">
        <v>11</v>
      </c>
      <c r="B582" s="148" t="s">
        <v>57</v>
      </c>
      <c r="C582" s="149">
        <v>53948</v>
      </c>
      <c r="D582" s="149">
        <v>1460</v>
      </c>
      <c r="E582" s="149" t="s">
        <v>64</v>
      </c>
      <c r="F582" s="149">
        <v>9727377</v>
      </c>
    </row>
    <row r="583" spans="1:6" ht="26.25" customHeight="1">
      <c r="A583" s="156">
        <v>12</v>
      </c>
      <c r="B583" s="148" t="s">
        <v>60</v>
      </c>
      <c r="C583" s="149">
        <v>135477</v>
      </c>
      <c r="D583" s="149">
        <v>149720</v>
      </c>
      <c r="E583" s="149" t="s">
        <v>53</v>
      </c>
      <c r="F583" s="149">
        <v>9544719</v>
      </c>
    </row>
    <row r="584" spans="1:6" ht="26.25" customHeight="1">
      <c r="A584" s="156">
        <v>13</v>
      </c>
      <c r="B584" s="148" t="s">
        <v>74</v>
      </c>
      <c r="C584" s="149">
        <v>103846</v>
      </c>
      <c r="D584" s="149">
        <v>126077</v>
      </c>
      <c r="E584" s="149" t="s">
        <v>51</v>
      </c>
      <c r="F584" s="149">
        <v>9045860</v>
      </c>
    </row>
    <row r="585" spans="1:6" ht="26.25" customHeight="1">
      <c r="A585" s="156">
        <v>14</v>
      </c>
      <c r="B585" s="148" t="s">
        <v>61</v>
      </c>
      <c r="C585" s="149">
        <v>66410</v>
      </c>
      <c r="D585" s="149">
        <v>21073</v>
      </c>
      <c r="E585" s="149" t="s">
        <v>51</v>
      </c>
      <c r="F585" s="149">
        <v>6947652</v>
      </c>
    </row>
    <row r="586" spans="1:6" ht="26.25" customHeight="1">
      <c r="A586" s="156">
        <v>15</v>
      </c>
      <c r="B586" s="148" t="s">
        <v>79</v>
      </c>
      <c r="C586" s="149">
        <v>22561</v>
      </c>
      <c r="D586" s="149">
        <v>220</v>
      </c>
      <c r="E586" s="149" t="s">
        <v>51</v>
      </c>
      <c r="F586" s="149">
        <v>6700713</v>
      </c>
    </row>
    <row r="587" spans="1:6" ht="26.25" customHeight="1">
      <c r="A587" s="156">
        <v>16</v>
      </c>
      <c r="B587" s="148" t="s">
        <v>65</v>
      </c>
      <c r="C587" s="149">
        <v>366072</v>
      </c>
      <c r="D587" s="149">
        <v>320012</v>
      </c>
      <c r="E587" s="149" t="s">
        <v>51</v>
      </c>
      <c r="F587" s="149">
        <v>4659979</v>
      </c>
    </row>
    <row r="588" spans="1:6" ht="26.25" customHeight="1">
      <c r="A588" s="156">
        <v>17</v>
      </c>
      <c r="B588" s="148" t="s">
        <v>78</v>
      </c>
      <c r="C588" s="149">
        <v>194180</v>
      </c>
      <c r="D588" s="149">
        <v>194180</v>
      </c>
      <c r="E588" s="149" t="s">
        <v>53</v>
      </c>
      <c r="F588" s="149">
        <v>4437248</v>
      </c>
    </row>
    <row r="589" spans="1:6" ht="26.25" customHeight="1">
      <c r="A589" s="156">
        <v>18</v>
      </c>
      <c r="B589" s="148" t="s">
        <v>68</v>
      </c>
      <c r="C589" s="149">
        <v>129319</v>
      </c>
      <c r="D589" s="149">
        <v>159655</v>
      </c>
      <c r="E589" s="149" t="s">
        <v>53</v>
      </c>
      <c r="F589" s="149">
        <v>4236601</v>
      </c>
    </row>
    <row r="590" spans="1:6" ht="26.25" customHeight="1">
      <c r="A590" s="156">
        <v>19</v>
      </c>
      <c r="B590" s="148" t="s">
        <v>424</v>
      </c>
      <c r="C590" s="149">
        <v>2649</v>
      </c>
      <c r="D590" s="149">
        <v>65</v>
      </c>
      <c r="E590" s="149" t="s">
        <v>51</v>
      </c>
      <c r="F590" s="149">
        <v>3866800</v>
      </c>
    </row>
    <row r="591" spans="1:6" ht="26.25" customHeight="1">
      <c r="A591" s="156">
        <v>20</v>
      </c>
      <c r="B591" s="148" t="s">
        <v>66</v>
      </c>
      <c r="C591" s="149">
        <v>29891</v>
      </c>
      <c r="D591" s="149">
        <v>1549</v>
      </c>
      <c r="E591" s="149" t="s">
        <v>51</v>
      </c>
      <c r="F591" s="149">
        <v>3282837</v>
      </c>
    </row>
    <row r="592" spans="1:6" ht="26.25" customHeight="1">
      <c r="A592" s="156">
        <v>21</v>
      </c>
      <c r="B592" s="148" t="s">
        <v>91</v>
      </c>
      <c r="C592" s="149">
        <v>118800</v>
      </c>
      <c r="D592" s="149">
        <v>73100</v>
      </c>
      <c r="E592" s="149" t="s">
        <v>51</v>
      </c>
      <c r="F592" s="149">
        <v>3216900</v>
      </c>
    </row>
    <row r="593" spans="1:6" ht="26.25" customHeight="1">
      <c r="A593" s="156">
        <v>22</v>
      </c>
      <c r="B593" s="148" t="s">
        <v>86</v>
      </c>
      <c r="C593" s="149">
        <v>124721</v>
      </c>
      <c r="D593" s="149">
        <v>127269</v>
      </c>
      <c r="E593" s="149" t="s">
        <v>53</v>
      </c>
      <c r="F593" s="149">
        <v>2685374</v>
      </c>
    </row>
    <row r="594" spans="1:6" ht="26.25" customHeight="1">
      <c r="A594" s="156">
        <v>23</v>
      </c>
      <c r="B594" s="148" t="s">
        <v>72</v>
      </c>
      <c r="C594" s="149">
        <v>128000</v>
      </c>
      <c r="D594" s="149">
        <v>128000</v>
      </c>
      <c r="E594" s="149" t="s">
        <v>53</v>
      </c>
      <c r="F594" s="149">
        <v>2579874</v>
      </c>
    </row>
    <row r="595" spans="1:6" ht="26.25" customHeight="1">
      <c r="A595" s="156">
        <v>24</v>
      </c>
      <c r="B595" s="148" t="s">
        <v>73</v>
      </c>
      <c r="C595" s="149">
        <v>57600</v>
      </c>
      <c r="D595" s="149">
        <v>80000</v>
      </c>
      <c r="E595" s="149" t="s">
        <v>53</v>
      </c>
      <c r="F595" s="149">
        <v>2017600</v>
      </c>
    </row>
    <row r="596" spans="1:6" ht="26.25" customHeight="1">
      <c r="A596" s="156">
        <v>25</v>
      </c>
      <c r="B596" s="148" t="s">
        <v>71</v>
      </c>
      <c r="C596" s="149">
        <v>140701</v>
      </c>
      <c r="D596" s="149">
        <v>126391</v>
      </c>
      <c r="E596" s="149" t="s">
        <v>51</v>
      </c>
      <c r="F596" s="149">
        <v>1853042</v>
      </c>
    </row>
    <row r="597" spans="1:6" ht="26.25" customHeight="1">
      <c r="A597" s="156">
        <v>26</v>
      </c>
      <c r="B597" s="148" t="s">
        <v>326</v>
      </c>
      <c r="C597" s="149">
        <v>35748</v>
      </c>
      <c r="D597" s="149">
        <v>4051</v>
      </c>
      <c r="E597" s="149" t="s">
        <v>51</v>
      </c>
      <c r="F597" s="149">
        <v>1759465</v>
      </c>
    </row>
    <row r="598" spans="1:6" ht="26.25" customHeight="1">
      <c r="A598" s="156">
        <v>27</v>
      </c>
      <c r="B598" s="148" t="s">
        <v>75</v>
      </c>
      <c r="C598" s="149">
        <v>1272</v>
      </c>
      <c r="D598" s="149">
        <v>12073</v>
      </c>
      <c r="E598" s="149" t="s">
        <v>51</v>
      </c>
      <c r="F598" s="149">
        <v>1685940</v>
      </c>
    </row>
    <row r="599" spans="1:6" ht="26.25" customHeight="1">
      <c r="A599" s="156">
        <v>28</v>
      </c>
      <c r="B599" s="148" t="s">
        <v>425</v>
      </c>
      <c r="C599" s="149">
        <v>6100</v>
      </c>
      <c r="D599" s="149">
        <v>1</v>
      </c>
      <c r="E599" s="149" t="s">
        <v>64</v>
      </c>
      <c r="F599" s="149">
        <v>1550000</v>
      </c>
    </row>
    <row r="600" spans="1:6" ht="26.25" customHeight="1">
      <c r="A600" s="156">
        <v>29</v>
      </c>
      <c r="B600" s="148" t="s">
        <v>89</v>
      </c>
      <c r="C600" s="149">
        <v>31173</v>
      </c>
      <c r="D600" s="149">
        <v>3788</v>
      </c>
      <c r="E600" s="149" t="s">
        <v>51</v>
      </c>
      <c r="F600" s="149">
        <v>1530025</v>
      </c>
    </row>
    <row r="601" spans="1:6" ht="26.25" customHeight="1">
      <c r="A601" s="156">
        <v>30</v>
      </c>
      <c r="B601" s="148" t="s">
        <v>399</v>
      </c>
      <c r="C601" s="149">
        <v>9660</v>
      </c>
      <c r="D601" s="149">
        <v>84</v>
      </c>
      <c r="E601" s="149" t="s">
        <v>51</v>
      </c>
      <c r="F601" s="149">
        <v>1522200</v>
      </c>
    </row>
    <row r="602" spans="1:6" ht="26.25" customHeight="1">
      <c r="A602" s="156">
        <v>31</v>
      </c>
      <c r="B602" s="148" t="s">
        <v>325</v>
      </c>
      <c r="C602" s="149">
        <v>13376</v>
      </c>
      <c r="D602" s="149">
        <v>706</v>
      </c>
      <c r="E602" s="149" t="s">
        <v>51</v>
      </c>
      <c r="F602" s="149">
        <v>1165900</v>
      </c>
    </row>
    <row r="603" spans="1:6" ht="26.25" customHeight="1">
      <c r="A603" s="156">
        <v>32</v>
      </c>
      <c r="B603" s="148" t="s">
        <v>92</v>
      </c>
      <c r="C603" s="149">
        <v>26284</v>
      </c>
      <c r="D603" s="149">
        <v>3768</v>
      </c>
      <c r="E603" s="149" t="s">
        <v>51</v>
      </c>
      <c r="F603" s="149">
        <v>1142778</v>
      </c>
    </row>
    <row r="604" spans="1:6" ht="26.25" customHeight="1">
      <c r="A604" s="156">
        <v>33</v>
      </c>
      <c r="B604" s="148" t="s">
        <v>426</v>
      </c>
      <c r="C604" s="149">
        <v>2250</v>
      </c>
      <c r="D604" s="149">
        <v>4</v>
      </c>
      <c r="E604" s="149" t="s">
        <v>51</v>
      </c>
      <c r="F604" s="149">
        <v>1108091</v>
      </c>
    </row>
    <row r="605" spans="1:6" ht="26.25" customHeight="1">
      <c r="A605" s="156">
        <v>34</v>
      </c>
      <c r="B605" s="148" t="s">
        <v>401</v>
      </c>
      <c r="C605" s="149">
        <v>450</v>
      </c>
      <c r="D605" s="149">
        <v>72000</v>
      </c>
      <c r="E605" s="149" t="s">
        <v>51</v>
      </c>
      <c r="F605" s="149">
        <v>1080000</v>
      </c>
    </row>
    <row r="606" spans="1:6" ht="26.25" customHeight="1">
      <c r="A606" s="156">
        <v>35</v>
      </c>
      <c r="B606" s="148" t="s">
        <v>157</v>
      </c>
      <c r="C606" s="149">
        <v>38550</v>
      </c>
      <c r="D606" s="149">
        <v>10001859</v>
      </c>
      <c r="E606" s="149" t="s">
        <v>51</v>
      </c>
      <c r="F606" s="149">
        <v>1073870</v>
      </c>
    </row>
    <row r="607" spans="1:6" ht="26.25" customHeight="1">
      <c r="A607" s="156">
        <v>36</v>
      </c>
      <c r="B607" s="148" t="s">
        <v>83</v>
      </c>
      <c r="C607" s="149">
        <v>31118</v>
      </c>
      <c r="D607" s="149">
        <v>3035</v>
      </c>
      <c r="E607" s="149" t="s">
        <v>51</v>
      </c>
      <c r="F607" s="149">
        <v>1004790</v>
      </c>
    </row>
    <row r="608" spans="1:6" ht="26.25" customHeight="1">
      <c r="A608" s="156">
        <v>37</v>
      </c>
      <c r="B608" s="150" t="s">
        <v>85</v>
      </c>
      <c r="C608" s="149">
        <v>14370</v>
      </c>
      <c r="D608" s="149">
        <v>3</v>
      </c>
      <c r="E608" s="149" t="s">
        <v>64</v>
      </c>
      <c r="F608" s="149">
        <v>910000</v>
      </c>
    </row>
    <row r="609" spans="1:6" ht="26.25" customHeight="1">
      <c r="A609" s="156">
        <v>38</v>
      </c>
      <c r="B609" s="148" t="s">
        <v>82</v>
      </c>
      <c r="C609" s="149">
        <v>4407</v>
      </c>
      <c r="D609" s="149">
        <v>52</v>
      </c>
      <c r="E609" s="149" t="s">
        <v>64</v>
      </c>
      <c r="F609" s="149">
        <v>904884</v>
      </c>
    </row>
    <row r="610" spans="1:6" ht="26.25" customHeight="1">
      <c r="A610" s="156">
        <v>39</v>
      </c>
      <c r="B610" s="150" t="s">
        <v>402</v>
      </c>
      <c r="C610" s="149">
        <v>3550</v>
      </c>
      <c r="D610" s="149">
        <v>1</v>
      </c>
      <c r="E610" s="149" t="s">
        <v>21</v>
      </c>
      <c r="F610" s="149">
        <v>873600</v>
      </c>
    </row>
    <row r="611" spans="1:6" ht="26.25" customHeight="1">
      <c r="A611" s="156">
        <v>40</v>
      </c>
      <c r="B611" s="148" t="s">
        <v>81</v>
      </c>
      <c r="C611" s="149">
        <v>10456</v>
      </c>
      <c r="D611" s="149">
        <v>10960</v>
      </c>
      <c r="E611" s="149" t="s">
        <v>53</v>
      </c>
      <c r="F611" s="149">
        <v>767103</v>
      </c>
    </row>
    <row r="612" spans="1:6" ht="26.25" customHeight="1">
      <c r="A612" s="156">
        <v>41</v>
      </c>
      <c r="B612" s="148" t="s">
        <v>70</v>
      </c>
      <c r="C612" s="149">
        <v>736</v>
      </c>
      <c r="D612" s="149">
        <v>1735</v>
      </c>
      <c r="E612" s="149" t="s">
        <v>51</v>
      </c>
      <c r="F612" s="149">
        <v>762736</v>
      </c>
    </row>
    <row r="613" spans="1:6" ht="26.25" customHeight="1">
      <c r="A613" s="156">
        <v>42</v>
      </c>
      <c r="B613" s="148" t="s">
        <v>94</v>
      </c>
      <c r="C613" s="149">
        <v>17042</v>
      </c>
      <c r="D613" s="149">
        <v>1115000</v>
      </c>
      <c r="E613" s="149" t="s">
        <v>51</v>
      </c>
      <c r="F613" s="149">
        <v>724040</v>
      </c>
    </row>
    <row r="614" spans="1:6" ht="26.25" customHeight="1">
      <c r="A614" s="156">
        <v>43</v>
      </c>
      <c r="B614" s="148" t="s">
        <v>271</v>
      </c>
      <c r="C614" s="149">
        <v>12200</v>
      </c>
      <c r="D614" s="149">
        <v>12200</v>
      </c>
      <c r="E614" s="149" t="s">
        <v>51</v>
      </c>
      <c r="F614" s="149">
        <v>683700</v>
      </c>
    </row>
    <row r="615" spans="1:6" ht="26.25" customHeight="1">
      <c r="A615" s="156">
        <v>44</v>
      </c>
      <c r="B615" s="148" t="s">
        <v>427</v>
      </c>
      <c r="C615" s="149">
        <v>22400</v>
      </c>
      <c r="D615" s="149">
        <v>20300</v>
      </c>
      <c r="E615" s="149" t="s">
        <v>51</v>
      </c>
      <c r="F615" s="149">
        <v>626800</v>
      </c>
    </row>
    <row r="616" spans="1:6" ht="26.25" customHeight="1">
      <c r="A616" s="156">
        <v>45</v>
      </c>
      <c r="B616" s="150" t="s">
        <v>149</v>
      </c>
      <c r="C616" s="149">
        <v>34500</v>
      </c>
      <c r="D616" s="149">
        <v>2</v>
      </c>
      <c r="E616" s="149" t="s">
        <v>64</v>
      </c>
      <c r="F616" s="149">
        <v>619000</v>
      </c>
    </row>
    <row r="617" spans="1:6" ht="26.25" customHeight="1">
      <c r="A617" s="156">
        <v>46</v>
      </c>
      <c r="B617" s="148" t="s">
        <v>84</v>
      </c>
      <c r="C617" s="149">
        <v>37000</v>
      </c>
      <c r="D617" s="149">
        <v>3700</v>
      </c>
      <c r="E617" s="149" t="s">
        <v>51</v>
      </c>
      <c r="F617" s="149">
        <v>592000</v>
      </c>
    </row>
    <row r="618" spans="1:6" ht="26.25" customHeight="1">
      <c r="A618" s="156">
        <v>47</v>
      </c>
      <c r="B618" s="241" t="s">
        <v>270</v>
      </c>
      <c r="C618" s="149">
        <v>27015</v>
      </c>
      <c r="D618" s="149">
        <v>6</v>
      </c>
      <c r="E618" s="149" t="s">
        <v>64</v>
      </c>
      <c r="F618" s="149">
        <v>518180</v>
      </c>
    </row>
    <row r="619" spans="1:6" ht="26.25" customHeight="1">
      <c r="A619" s="156">
        <v>48</v>
      </c>
      <c r="B619" s="148" t="s">
        <v>97</v>
      </c>
      <c r="C619" s="149">
        <v>57</v>
      </c>
      <c r="D619" s="149">
        <v>59</v>
      </c>
      <c r="E619" s="149" t="s">
        <v>51</v>
      </c>
      <c r="F619" s="149">
        <v>444890</v>
      </c>
    </row>
    <row r="620" spans="1:6" ht="26.25" customHeight="1">
      <c r="A620" s="156">
        <v>49</v>
      </c>
      <c r="B620" s="148" t="s">
        <v>95</v>
      </c>
      <c r="C620" s="149">
        <v>52000</v>
      </c>
      <c r="D620" s="149">
        <v>2600</v>
      </c>
      <c r="E620" s="149" t="s">
        <v>51</v>
      </c>
      <c r="F620" s="149">
        <v>390000</v>
      </c>
    </row>
    <row r="621" spans="1:6" ht="26.25" customHeight="1">
      <c r="A621" s="156">
        <v>50</v>
      </c>
      <c r="B621" s="148" t="s">
        <v>428</v>
      </c>
      <c r="C621" s="149">
        <v>4000</v>
      </c>
      <c r="D621" s="149">
        <v>1</v>
      </c>
      <c r="E621" s="149" t="s">
        <v>64</v>
      </c>
      <c r="F621" s="149">
        <v>291176</v>
      </c>
    </row>
    <row r="622" spans="1:6" ht="26.25" customHeight="1">
      <c r="A622" s="433" t="s">
        <v>103</v>
      </c>
      <c r="B622" s="434"/>
      <c r="C622" s="223">
        <f>SUM(C572:C621)</f>
        <v>39549394</v>
      </c>
      <c r="D622" s="223">
        <f>SUM(D572:D621)</f>
        <v>651110923</v>
      </c>
      <c r="E622" s="223"/>
      <c r="F622" s="223">
        <f>SUM(F572:F621)</f>
        <v>972746232</v>
      </c>
    </row>
    <row r="623" spans="1:6" ht="26.25" customHeight="1">
      <c r="A623" s="433" t="s">
        <v>104</v>
      </c>
      <c r="B623" s="434"/>
      <c r="C623" s="223">
        <f>C624-C622</f>
        <v>422193.1099999994</v>
      </c>
      <c r="D623" s="242" t="s">
        <v>291</v>
      </c>
      <c r="E623" s="242"/>
      <c r="F623" s="223">
        <f>F624-F622</f>
        <v>452495729.6099999</v>
      </c>
    </row>
    <row r="624" spans="1:6" ht="26.25" customHeight="1">
      <c r="A624" s="433" t="s">
        <v>40</v>
      </c>
      <c r="B624" s="434"/>
      <c r="C624" s="223">
        <v>39971587.11</v>
      </c>
      <c r="D624" s="242" t="s">
        <v>291</v>
      </c>
      <c r="E624" s="242"/>
      <c r="F624" s="223">
        <v>1425241961.61</v>
      </c>
    </row>
    <row r="625" spans="1:6" ht="26.25" customHeight="1">
      <c r="A625" s="230"/>
      <c r="B625" s="243"/>
      <c r="C625" s="244"/>
      <c r="D625" s="244"/>
      <c r="E625" s="244"/>
      <c r="F625" s="244"/>
    </row>
    <row r="626" spans="1:6" ht="26.25" customHeight="1">
      <c r="A626" s="132" t="s">
        <v>405</v>
      </c>
      <c r="B626" s="132"/>
      <c r="C626" s="132"/>
      <c r="D626" s="132"/>
      <c r="E626" s="132"/>
      <c r="F626" s="245"/>
    </row>
    <row r="627" spans="1:6" ht="26.25" customHeight="1">
      <c r="A627" s="131"/>
      <c r="B627" s="132" t="s">
        <v>429</v>
      </c>
      <c r="C627" s="133"/>
      <c r="D627" s="133"/>
      <c r="E627" s="133"/>
      <c r="F627" s="245"/>
    </row>
    <row r="628" spans="1:6" ht="26.25" customHeight="1">
      <c r="A628" s="131"/>
      <c r="B628" s="132" t="s">
        <v>430</v>
      </c>
      <c r="C628" s="133"/>
      <c r="D628" s="133"/>
      <c r="E628" s="133"/>
      <c r="F628" s="245"/>
    </row>
    <row r="629" spans="1:6" ht="26.25" customHeight="1">
      <c r="A629" s="230"/>
      <c r="B629" s="246"/>
      <c r="C629" s="245"/>
      <c r="D629" s="245"/>
      <c r="E629" s="245"/>
      <c r="F629" s="245"/>
    </row>
    <row r="631" spans="1:6" ht="26.25" customHeight="1">
      <c r="A631" s="410" t="s">
        <v>43</v>
      </c>
      <c r="B631" s="410"/>
      <c r="C631" s="410"/>
      <c r="D631" s="410"/>
      <c r="E631" s="410"/>
      <c r="F631" s="410"/>
    </row>
    <row r="632" spans="1:6" ht="26.25" customHeight="1">
      <c r="A632" s="411" t="s">
        <v>446</v>
      </c>
      <c r="B632" s="411"/>
      <c r="C632" s="411"/>
      <c r="D632" s="411"/>
      <c r="E632" s="411"/>
      <c r="F632" s="411"/>
    </row>
    <row r="633" spans="1:6" ht="26.25" customHeight="1">
      <c r="A633" s="412" t="s">
        <v>240</v>
      </c>
      <c r="B633" s="412"/>
      <c r="C633" s="412"/>
      <c r="D633" s="412"/>
      <c r="E633" s="412"/>
      <c r="F633" s="412"/>
    </row>
    <row r="634" spans="1:6" ht="26.25" customHeight="1">
      <c r="A634" s="135" t="s">
        <v>45</v>
      </c>
      <c r="B634" s="252" t="s">
        <v>46</v>
      </c>
      <c r="C634" s="253" t="s">
        <v>47</v>
      </c>
      <c r="D634" s="253" t="s">
        <v>48</v>
      </c>
      <c r="E634" s="253"/>
      <c r="F634" s="253" t="s">
        <v>49</v>
      </c>
    </row>
    <row r="635" spans="1:6" ht="26.25" customHeight="1">
      <c r="A635" s="37">
        <v>1</v>
      </c>
      <c r="B635" s="254" t="s">
        <v>50</v>
      </c>
      <c r="C635" s="255">
        <v>3604897</v>
      </c>
      <c r="D635" s="255">
        <v>4498889</v>
      </c>
      <c r="E635" s="255" t="s">
        <v>51</v>
      </c>
      <c r="F635" s="255">
        <v>174308834</v>
      </c>
    </row>
    <row r="636" spans="1:6" ht="26.25" customHeight="1">
      <c r="A636" s="37">
        <v>2</v>
      </c>
      <c r="B636" s="254" t="s">
        <v>54</v>
      </c>
      <c r="C636" s="255">
        <v>5491915</v>
      </c>
      <c r="D636" s="255">
        <v>6574095</v>
      </c>
      <c r="E636" s="255" t="s">
        <v>53</v>
      </c>
      <c r="F636" s="255">
        <v>159681373</v>
      </c>
    </row>
    <row r="637" spans="1:6" ht="26.25" customHeight="1">
      <c r="A637" s="37">
        <v>3</v>
      </c>
      <c r="B637" s="254" t="s">
        <v>52</v>
      </c>
      <c r="C637" s="255">
        <v>4591285</v>
      </c>
      <c r="D637" s="255">
        <v>6260560</v>
      </c>
      <c r="E637" s="255" t="s">
        <v>53</v>
      </c>
      <c r="F637" s="255">
        <v>147996754</v>
      </c>
    </row>
    <row r="638" spans="1:6" ht="26.25" customHeight="1">
      <c r="A638" s="37">
        <v>4</v>
      </c>
      <c r="B638" s="254" t="s">
        <v>55</v>
      </c>
      <c r="C638" s="255">
        <v>11948566</v>
      </c>
      <c r="D638" s="255">
        <v>493497499</v>
      </c>
      <c r="E638" s="255" t="s">
        <v>51</v>
      </c>
      <c r="F638" s="255">
        <v>107644540</v>
      </c>
    </row>
    <row r="639" spans="1:6" ht="26.25" customHeight="1">
      <c r="A639" s="37">
        <v>5</v>
      </c>
      <c r="B639" s="254" t="s">
        <v>56</v>
      </c>
      <c r="C639" s="255">
        <v>233021</v>
      </c>
      <c r="D639" s="255">
        <v>130</v>
      </c>
      <c r="E639" s="255" t="s">
        <v>21</v>
      </c>
      <c r="F639" s="255">
        <v>95904337</v>
      </c>
    </row>
    <row r="640" spans="1:6" ht="26.25" customHeight="1">
      <c r="A640" s="37">
        <v>6</v>
      </c>
      <c r="B640" s="254" t="s">
        <v>58</v>
      </c>
      <c r="C640" s="255">
        <v>99112</v>
      </c>
      <c r="D640" s="255">
        <v>7071</v>
      </c>
      <c r="E640" s="255" t="s">
        <v>51</v>
      </c>
      <c r="F640" s="255">
        <v>23064122</v>
      </c>
    </row>
    <row r="641" spans="1:6" ht="26.25" customHeight="1">
      <c r="A641" s="37">
        <v>7</v>
      </c>
      <c r="B641" s="254" t="s">
        <v>57</v>
      </c>
      <c r="C641" s="255">
        <v>73249</v>
      </c>
      <c r="D641" s="255">
        <v>542</v>
      </c>
      <c r="E641" s="255" t="s">
        <v>64</v>
      </c>
      <c r="F641" s="255">
        <v>18334380</v>
      </c>
    </row>
    <row r="642" spans="1:6" ht="26.25" customHeight="1">
      <c r="A642" s="37">
        <v>8</v>
      </c>
      <c r="B642" s="254" t="s">
        <v>59</v>
      </c>
      <c r="C642" s="255">
        <v>1552358</v>
      </c>
      <c r="D642" s="255">
        <v>77419</v>
      </c>
      <c r="E642" s="255" t="s">
        <v>51</v>
      </c>
      <c r="F642" s="255">
        <v>15419095</v>
      </c>
    </row>
    <row r="643" spans="1:6" ht="26.25" customHeight="1">
      <c r="A643" s="37">
        <v>9</v>
      </c>
      <c r="B643" s="254" t="s">
        <v>67</v>
      </c>
      <c r="C643" s="255">
        <v>982400</v>
      </c>
      <c r="D643" s="255">
        <v>664586</v>
      </c>
      <c r="E643" s="255" t="s">
        <v>51</v>
      </c>
      <c r="F643" s="255">
        <v>13993260</v>
      </c>
    </row>
    <row r="644" spans="1:6" ht="26.25" customHeight="1">
      <c r="A644" s="37">
        <v>10</v>
      </c>
      <c r="B644" s="254" t="s">
        <v>60</v>
      </c>
      <c r="C644" s="255">
        <v>202276</v>
      </c>
      <c r="D644" s="255">
        <v>225704</v>
      </c>
      <c r="E644" s="255" t="s">
        <v>53</v>
      </c>
      <c r="F644" s="255">
        <v>13242569</v>
      </c>
    </row>
    <row r="645" spans="1:6" ht="26.25" customHeight="1">
      <c r="A645" s="37">
        <v>11</v>
      </c>
      <c r="B645" s="254" t="s">
        <v>327</v>
      </c>
      <c r="C645" s="255">
        <v>96500</v>
      </c>
      <c r="D645" s="255">
        <v>7</v>
      </c>
      <c r="E645" s="255" t="s">
        <v>21</v>
      </c>
      <c r="F645" s="255">
        <v>11900000</v>
      </c>
    </row>
    <row r="646" spans="1:6" ht="26.25" customHeight="1">
      <c r="A646" s="37">
        <v>12</v>
      </c>
      <c r="B646" s="254" t="s">
        <v>61</v>
      </c>
      <c r="C646" s="255">
        <v>64943</v>
      </c>
      <c r="D646" s="255">
        <v>6161</v>
      </c>
      <c r="E646" s="255" t="s">
        <v>51</v>
      </c>
      <c r="F646" s="255">
        <v>7949984</v>
      </c>
    </row>
    <row r="647" spans="1:6" ht="26.25" customHeight="1">
      <c r="A647" s="37">
        <v>13</v>
      </c>
      <c r="B647" s="254" t="s">
        <v>325</v>
      </c>
      <c r="C647" s="255">
        <v>69184</v>
      </c>
      <c r="D647" s="255">
        <v>15470</v>
      </c>
      <c r="E647" s="255" t="s">
        <v>51</v>
      </c>
      <c r="F647" s="255">
        <v>7654475</v>
      </c>
    </row>
    <row r="648" spans="1:6" ht="26.25" customHeight="1">
      <c r="A648" s="37">
        <v>14</v>
      </c>
      <c r="B648" s="254" t="s">
        <v>82</v>
      </c>
      <c r="C648" s="255">
        <v>4054</v>
      </c>
      <c r="D648" s="255">
        <v>97</v>
      </c>
      <c r="E648" s="255" t="s">
        <v>51</v>
      </c>
      <c r="F648" s="255">
        <v>6451385</v>
      </c>
    </row>
    <row r="649" spans="1:6" ht="26.25" customHeight="1">
      <c r="A649" s="37">
        <v>15</v>
      </c>
      <c r="B649" s="254" t="s">
        <v>62</v>
      </c>
      <c r="C649" s="255">
        <v>62893</v>
      </c>
      <c r="D649" s="255">
        <v>305</v>
      </c>
      <c r="E649" s="255" t="s">
        <v>64</v>
      </c>
      <c r="F649" s="255">
        <v>6341362</v>
      </c>
    </row>
    <row r="650" spans="1:6" ht="26.25" customHeight="1">
      <c r="A650" s="37">
        <v>16</v>
      </c>
      <c r="B650" s="254" t="s">
        <v>68</v>
      </c>
      <c r="C650" s="255">
        <v>194141</v>
      </c>
      <c r="D650" s="255">
        <v>239683</v>
      </c>
      <c r="E650" s="255" t="s">
        <v>53</v>
      </c>
      <c r="F650" s="255">
        <v>6250274</v>
      </c>
    </row>
    <row r="651" spans="1:6" ht="26.25" customHeight="1">
      <c r="A651" s="37">
        <v>17</v>
      </c>
      <c r="B651" s="254" t="s">
        <v>74</v>
      </c>
      <c r="C651" s="255">
        <v>72464</v>
      </c>
      <c r="D651" s="255">
        <v>111542</v>
      </c>
      <c r="E651" s="255" t="s">
        <v>51</v>
      </c>
      <c r="F651" s="255">
        <v>6053329</v>
      </c>
    </row>
    <row r="652" spans="1:6" ht="26.25" customHeight="1">
      <c r="A652" s="37">
        <v>18</v>
      </c>
      <c r="B652" s="254" t="s">
        <v>365</v>
      </c>
      <c r="C652" s="255">
        <v>275092</v>
      </c>
      <c r="D652" s="255">
        <v>21153</v>
      </c>
      <c r="E652" s="255" t="s">
        <v>51</v>
      </c>
      <c r="F652" s="255">
        <v>5589044</v>
      </c>
    </row>
    <row r="653" spans="1:6" ht="26.25" customHeight="1">
      <c r="A653" s="37">
        <v>19</v>
      </c>
      <c r="B653" s="254" t="s">
        <v>79</v>
      </c>
      <c r="C653" s="255">
        <v>14339</v>
      </c>
      <c r="D653" s="255">
        <v>465</v>
      </c>
      <c r="E653" s="255" t="s">
        <v>64</v>
      </c>
      <c r="F653" s="255">
        <v>4619535</v>
      </c>
    </row>
    <row r="654" spans="1:6" ht="26.25" customHeight="1">
      <c r="A654" s="37">
        <v>20</v>
      </c>
      <c r="B654" s="254" t="s">
        <v>423</v>
      </c>
      <c r="C654" s="255">
        <v>7140</v>
      </c>
      <c r="D654" s="255">
        <v>70</v>
      </c>
      <c r="E654" s="255" t="s">
        <v>21</v>
      </c>
      <c r="F654" s="255">
        <v>4123000</v>
      </c>
    </row>
    <row r="655" spans="1:6" ht="26.25" customHeight="1">
      <c r="A655" s="37">
        <v>21</v>
      </c>
      <c r="B655" s="254" t="s">
        <v>75</v>
      </c>
      <c r="C655" s="255">
        <v>7481</v>
      </c>
      <c r="D655" s="255">
        <v>27259</v>
      </c>
      <c r="E655" s="255" t="s">
        <v>51</v>
      </c>
      <c r="F655" s="255">
        <v>4027515</v>
      </c>
    </row>
    <row r="656" spans="1:6" ht="26.25" customHeight="1">
      <c r="A656" s="37">
        <v>22</v>
      </c>
      <c r="B656" s="254" t="s">
        <v>70</v>
      </c>
      <c r="C656" s="255">
        <v>2244</v>
      </c>
      <c r="D656" s="255">
        <v>3796</v>
      </c>
      <c r="E656" s="255" t="s">
        <v>51</v>
      </c>
      <c r="F656" s="255">
        <v>2989962</v>
      </c>
    </row>
    <row r="657" spans="1:6" ht="26.25" customHeight="1">
      <c r="A657" s="37">
        <v>23</v>
      </c>
      <c r="B657" s="254" t="s">
        <v>66</v>
      </c>
      <c r="C657" s="255">
        <v>28906</v>
      </c>
      <c r="D657" s="255">
        <v>1692</v>
      </c>
      <c r="E657" s="255" t="s">
        <v>51</v>
      </c>
      <c r="F657" s="255">
        <v>2925316</v>
      </c>
    </row>
    <row r="658" spans="1:6" ht="26.25" customHeight="1">
      <c r="A658" s="37">
        <v>24</v>
      </c>
      <c r="B658" s="254" t="s">
        <v>91</v>
      </c>
      <c r="C658" s="255">
        <v>90775</v>
      </c>
      <c r="D658" s="255">
        <v>68550</v>
      </c>
      <c r="E658" s="255" t="s">
        <v>51</v>
      </c>
      <c r="F658" s="255">
        <v>2825850</v>
      </c>
    </row>
    <row r="659" spans="1:6" ht="26.25" customHeight="1">
      <c r="A659" s="37">
        <v>25</v>
      </c>
      <c r="B659" s="254" t="s">
        <v>86</v>
      </c>
      <c r="C659" s="255">
        <v>93482</v>
      </c>
      <c r="D659" s="255">
        <v>95391</v>
      </c>
      <c r="E659" s="255" t="s">
        <v>53</v>
      </c>
      <c r="F659" s="255">
        <v>2224034</v>
      </c>
    </row>
    <row r="660" spans="1:6" ht="26.25" customHeight="1">
      <c r="A660" s="37">
        <v>26</v>
      </c>
      <c r="B660" s="254" t="s">
        <v>149</v>
      </c>
      <c r="C660" s="255">
        <v>12000</v>
      </c>
      <c r="D660" s="255">
        <v>1</v>
      </c>
      <c r="E660" s="255" t="s">
        <v>21</v>
      </c>
      <c r="F660" s="255">
        <v>2200000</v>
      </c>
    </row>
    <row r="661" spans="1:6" ht="26.25" customHeight="1">
      <c r="A661" s="37">
        <v>27</v>
      </c>
      <c r="B661" s="254" t="s">
        <v>447</v>
      </c>
      <c r="C661" s="255">
        <v>13446</v>
      </c>
      <c r="D661" s="255">
        <v>3</v>
      </c>
      <c r="E661" s="255" t="s">
        <v>51</v>
      </c>
      <c r="F661" s="255">
        <v>1982099</v>
      </c>
    </row>
    <row r="662" spans="1:6" ht="26.25" customHeight="1">
      <c r="A662" s="37">
        <v>28</v>
      </c>
      <c r="B662" s="254" t="s">
        <v>73</v>
      </c>
      <c r="C662" s="255">
        <v>57600</v>
      </c>
      <c r="D662" s="255">
        <v>80000</v>
      </c>
      <c r="E662" s="255" t="s">
        <v>53</v>
      </c>
      <c r="F662" s="255">
        <v>1947600</v>
      </c>
    </row>
    <row r="663" spans="1:6" ht="26.25" customHeight="1">
      <c r="A663" s="37">
        <v>29</v>
      </c>
      <c r="B663" s="254" t="s">
        <v>72</v>
      </c>
      <c r="C663" s="255">
        <v>96000</v>
      </c>
      <c r="D663" s="255">
        <v>96000</v>
      </c>
      <c r="E663" s="255" t="s">
        <v>53</v>
      </c>
      <c r="F663" s="255">
        <v>1896689</v>
      </c>
    </row>
    <row r="664" spans="1:6" ht="26.25" customHeight="1">
      <c r="A664" s="37">
        <v>30</v>
      </c>
      <c r="B664" s="254" t="s">
        <v>71</v>
      </c>
      <c r="C664" s="255">
        <v>100220</v>
      </c>
      <c r="D664" s="255">
        <v>100202</v>
      </c>
      <c r="E664" s="255" t="s">
        <v>51</v>
      </c>
      <c r="F664" s="255">
        <v>1729959</v>
      </c>
    </row>
    <row r="665" spans="1:6" ht="26.25" customHeight="1">
      <c r="A665" s="37">
        <v>31</v>
      </c>
      <c r="B665" s="254" t="s">
        <v>78</v>
      </c>
      <c r="C665" s="255">
        <v>70810</v>
      </c>
      <c r="D665" s="255">
        <v>70810</v>
      </c>
      <c r="E665" s="255" t="s">
        <v>53</v>
      </c>
      <c r="F665" s="255">
        <v>1675736</v>
      </c>
    </row>
    <row r="666" spans="1:6" ht="26.25" customHeight="1">
      <c r="A666" s="37">
        <v>32</v>
      </c>
      <c r="B666" s="254" t="s">
        <v>63</v>
      </c>
      <c r="C666" s="255">
        <v>6550</v>
      </c>
      <c r="D666" s="255">
        <v>4</v>
      </c>
      <c r="E666" s="255" t="s">
        <v>64</v>
      </c>
      <c r="F666" s="255">
        <v>1644559</v>
      </c>
    </row>
    <row r="667" spans="1:6" ht="26.25" customHeight="1">
      <c r="A667" s="37">
        <v>33</v>
      </c>
      <c r="B667" s="254" t="s">
        <v>448</v>
      </c>
      <c r="C667" s="255">
        <v>24600</v>
      </c>
      <c r="D667" s="255">
        <v>1200</v>
      </c>
      <c r="E667" s="255" t="s">
        <v>51</v>
      </c>
      <c r="F667" s="255">
        <v>1420000</v>
      </c>
    </row>
    <row r="668" spans="1:6" ht="26.25" customHeight="1">
      <c r="A668" s="37">
        <v>34</v>
      </c>
      <c r="B668" s="254" t="s">
        <v>449</v>
      </c>
      <c r="C668" s="255">
        <v>15072</v>
      </c>
      <c r="D668" s="255">
        <v>17520</v>
      </c>
      <c r="E668" s="255" t="s">
        <v>53</v>
      </c>
      <c r="F668" s="255">
        <v>1196913</v>
      </c>
    </row>
    <row r="669" spans="1:6" ht="26.25" customHeight="1">
      <c r="A669" s="37">
        <v>35</v>
      </c>
      <c r="B669" s="254" t="s">
        <v>81</v>
      </c>
      <c r="C669" s="255">
        <v>12384</v>
      </c>
      <c r="D669" s="255">
        <v>12444</v>
      </c>
      <c r="E669" s="255" t="s">
        <v>53</v>
      </c>
      <c r="F669" s="255">
        <v>1174024</v>
      </c>
    </row>
    <row r="670" spans="1:6" ht="26.25" customHeight="1">
      <c r="A670" s="37">
        <v>36</v>
      </c>
      <c r="B670" s="254" t="s">
        <v>94</v>
      </c>
      <c r="C670" s="255">
        <v>37333</v>
      </c>
      <c r="D670" s="255">
        <v>1427200</v>
      </c>
      <c r="E670" s="255" t="s">
        <v>51</v>
      </c>
      <c r="F670" s="255">
        <v>1005470</v>
      </c>
    </row>
    <row r="671" spans="1:6" ht="26.25" customHeight="1">
      <c r="A671" s="37">
        <v>37</v>
      </c>
      <c r="B671" s="254" t="s">
        <v>326</v>
      </c>
      <c r="C671" s="255">
        <v>9810</v>
      </c>
      <c r="D671" s="255">
        <v>3737</v>
      </c>
      <c r="E671" s="255" t="s">
        <v>51</v>
      </c>
      <c r="F671" s="255">
        <v>964990</v>
      </c>
    </row>
    <row r="672" spans="1:6" ht="26.25" customHeight="1">
      <c r="A672" s="37">
        <v>38</v>
      </c>
      <c r="B672" s="254" t="s">
        <v>428</v>
      </c>
      <c r="C672" s="255">
        <v>3500</v>
      </c>
      <c r="D672" s="255">
        <v>1</v>
      </c>
      <c r="E672" s="255" t="s">
        <v>64</v>
      </c>
      <c r="F672" s="255">
        <v>930187</v>
      </c>
    </row>
    <row r="673" spans="1:6" ht="26.25" customHeight="1">
      <c r="A673" s="37">
        <v>39</v>
      </c>
      <c r="B673" s="254" t="s">
        <v>334</v>
      </c>
      <c r="C673" s="255">
        <v>800</v>
      </c>
      <c r="D673" s="255">
        <v>1</v>
      </c>
      <c r="E673" s="255" t="s">
        <v>51</v>
      </c>
      <c r="F673" s="255">
        <v>881574</v>
      </c>
    </row>
    <row r="674" spans="1:6" ht="26.25" customHeight="1">
      <c r="A674" s="37">
        <v>40</v>
      </c>
      <c r="B674" s="254" t="s">
        <v>83</v>
      </c>
      <c r="C674" s="255">
        <v>16634</v>
      </c>
      <c r="D674" s="255">
        <v>1710</v>
      </c>
      <c r="E674" s="255" t="s">
        <v>51</v>
      </c>
      <c r="F674" s="255">
        <v>844026</v>
      </c>
    </row>
    <row r="675" spans="1:6" ht="26.25" customHeight="1">
      <c r="A675" s="37">
        <v>41</v>
      </c>
      <c r="B675" s="254" t="s">
        <v>92</v>
      </c>
      <c r="C675" s="255">
        <v>2005</v>
      </c>
      <c r="D675" s="255">
        <v>2331</v>
      </c>
      <c r="E675" s="255" t="s">
        <v>51</v>
      </c>
      <c r="F675" s="255">
        <v>723057</v>
      </c>
    </row>
    <row r="676" spans="1:6" ht="26.25" customHeight="1">
      <c r="A676" s="37">
        <v>42</v>
      </c>
      <c r="B676" s="254" t="s">
        <v>157</v>
      </c>
      <c r="C676" s="255">
        <v>60000</v>
      </c>
      <c r="D676" s="255">
        <v>60000</v>
      </c>
      <c r="E676" s="255" t="s">
        <v>51</v>
      </c>
      <c r="F676" s="255">
        <v>720000</v>
      </c>
    </row>
    <row r="677" spans="1:6" ht="26.25" customHeight="1">
      <c r="A677" s="37">
        <v>43</v>
      </c>
      <c r="B677" s="254" t="s">
        <v>199</v>
      </c>
      <c r="C677" s="255">
        <v>900</v>
      </c>
      <c r="D677" s="255">
        <v>100</v>
      </c>
      <c r="E677" s="255" t="s">
        <v>51</v>
      </c>
      <c r="F677" s="255">
        <v>685600</v>
      </c>
    </row>
    <row r="678" spans="1:6" ht="26.25" customHeight="1">
      <c r="A678" s="37">
        <v>44</v>
      </c>
      <c r="B678" s="254" t="s">
        <v>65</v>
      </c>
      <c r="C678" s="255">
        <v>70012</v>
      </c>
      <c r="D678" s="255">
        <v>55312</v>
      </c>
      <c r="E678" s="255" t="s">
        <v>51</v>
      </c>
      <c r="F678" s="255">
        <v>525924</v>
      </c>
    </row>
    <row r="679" spans="1:6" ht="26.25" customHeight="1">
      <c r="A679" s="37">
        <v>45</v>
      </c>
      <c r="B679" s="254" t="s">
        <v>90</v>
      </c>
      <c r="C679" s="255">
        <v>15410</v>
      </c>
      <c r="D679" s="255">
        <v>15050</v>
      </c>
      <c r="E679" s="255" t="s">
        <v>51</v>
      </c>
      <c r="F679" s="255">
        <v>519200</v>
      </c>
    </row>
    <row r="680" spans="1:6" ht="26.25" customHeight="1">
      <c r="A680" s="37">
        <v>46</v>
      </c>
      <c r="B680" s="254" t="s">
        <v>450</v>
      </c>
      <c r="C680" s="255">
        <v>10200</v>
      </c>
      <c r="D680" s="255">
        <v>10200</v>
      </c>
      <c r="E680" s="255" t="s">
        <v>51</v>
      </c>
      <c r="F680" s="255">
        <v>489600</v>
      </c>
    </row>
    <row r="681" spans="1:6" ht="26.25" customHeight="1">
      <c r="A681" s="37">
        <v>47</v>
      </c>
      <c r="B681" s="254" t="s">
        <v>84</v>
      </c>
      <c r="C681" s="255">
        <v>26000</v>
      </c>
      <c r="D681" s="255">
        <v>2600</v>
      </c>
      <c r="E681" s="255" t="s">
        <v>51</v>
      </c>
      <c r="F681" s="255">
        <v>416000</v>
      </c>
    </row>
    <row r="682" spans="1:6" ht="26.25" customHeight="1">
      <c r="A682" s="37">
        <v>48</v>
      </c>
      <c r="B682" s="254" t="s">
        <v>100</v>
      </c>
      <c r="C682" s="255">
        <v>1386</v>
      </c>
      <c r="D682" s="255">
        <v>53</v>
      </c>
      <c r="E682" s="255" t="s">
        <v>51</v>
      </c>
      <c r="F682" s="255">
        <v>392609</v>
      </c>
    </row>
    <row r="683" spans="1:6" ht="26.25" customHeight="1">
      <c r="A683" s="37">
        <v>49</v>
      </c>
      <c r="B683" s="254" t="s">
        <v>101</v>
      </c>
      <c r="C683" s="255">
        <v>2598</v>
      </c>
      <c r="D683" s="255">
        <v>2067</v>
      </c>
      <c r="E683" s="255" t="s">
        <v>51</v>
      </c>
      <c r="F683" s="255">
        <v>385630</v>
      </c>
    </row>
    <row r="684" spans="1:6" ht="26.25" customHeight="1">
      <c r="A684" s="37">
        <v>50</v>
      </c>
      <c r="B684" s="254" t="s">
        <v>271</v>
      </c>
      <c r="C684" s="255">
        <v>6650</v>
      </c>
      <c r="D684" s="255">
        <v>6550</v>
      </c>
      <c r="E684" s="255" t="s">
        <v>51</v>
      </c>
      <c r="F684" s="255">
        <v>364100</v>
      </c>
    </row>
    <row r="685" spans="1:6" ht="26.25" customHeight="1">
      <c r="A685" s="413" t="s">
        <v>103</v>
      </c>
      <c r="B685" s="413"/>
      <c r="C685" s="255">
        <f>SUM(C635:C684)</f>
        <v>30534637</v>
      </c>
      <c r="D685" s="255">
        <f>SUM(D635:D684)</f>
        <v>514363232</v>
      </c>
      <c r="E685" s="255"/>
      <c r="F685" s="255">
        <f>SUM(F635:F684)</f>
        <v>878229875</v>
      </c>
    </row>
    <row r="686" spans="1:6" ht="26.25" customHeight="1">
      <c r="A686" s="413" t="s">
        <v>368</v>
      </c>
      <c r="B686" s="413"/>
      <c r="C686" s="43">
        <f>C687-C685</f>
        <v>314407.30000000075</v>
      </c>
      <c r="D686" s="43">
        <v>148835</v>
      </c>
      <c r="E686" s="43"/>
      <c r="F686" s="43">
        <f>F687-F685</f>
        <v>13178296.549999952</v>
      </c>
    </row>
    <row r="687" spans="1:6" ht="26.25" customHeight="1">
      <c r="A687" s="413" t="s">
        <v>40</v>
      </c>
      <c r="B687" s="413"/>
      <c r="C687" s="43">
        <v>30849044.3</v>
      </c>
      <c r="D687" s="43">
        <f>SUM(D685:D686)</f>
        <v>514512067</v>
      </c>
      <c r="E687" s="43"/>
      <c r="F687" s="43">
        <v>891408171.55</v>
      </c>
    </row>
    <row r="688" spans="1:6" ht="26.25" customHeight="1">
      <c r="A688" s="44"/>
      <c r="B688" s="45"/>
      <c r="C688" s="46"/>
      <c r="D688" s="46"/>
      <c r="E688" s="46"/>
      <c r="F688" s="46"/>
    </row>
    <row r="689" spans="1:6" ht="26.25" customHeight="1">
      <c r="A689" s="132" t="s">
        <v>405</v>
      </c>
      <c r="B689" s="132"/>
      <c r="C689" s="132"/>
      <c r="D689" s="132"/>
      <c r="E689" s="46"/>
      <c r="F689" s="46"/>
    </row>
    <row r="690" spans="1:6" ht="26.25" customHeight="1">
      <c r="A690" s="131"/>
      <c r="B690" s="132" t="s">
        <v>451</v>
      </c>
      <c r="C690" s="133"/>
      <c r="D690" s="133"/>
      <c r="E690" s="46"/>
      <c r="F690" s="46"/>
    </row>
    <row r="691" spans="1:6" ht="26.25" customHeight="1">
      <c r="A691" s="131"/>
      <c r="B691" s="132" t="s">
        <v>452</v>
      </c>
      <c r="C691" s="133"/>
      <c r="D691" s="133"/>
      <c r="E691" s="46"/>
      <c r="F691" s="46"/>
    </row>
    <row r="692" spans="1:6" ht="26.25" customHeight="1">
      <c r="A692" s="44"/>
      <c r="B692" s="45"/>
      <c r="C692" s="46"/>
      <c r="D692" s="46"/>
      <c r="E692" s="46"/>
      <c r="F692" s="46"/>
    </row>
    <row r="697" spans="1:6" ht="26.25" customHeight="1">
      <c r="A697" s="406" t="s">
        <v>43</v>
      </c>
      <c r="B697" s="406"/>
      <c r="C697" s="406"/>
      <c r="D697" s="406"/>
      <c r="E697" s="406"/>
      <c r="F697" s="406"/>
    </row>
    <row r="698" spans="1:6" ht="26.25" customHeight="1">
      <c r="A698" s="407" t="s">
        <v>468</v>
      </c>
      <c r="B698" s="407"/>
      <c r="C698" s="407"/>
      <c r="D698" s="407"/>
      <c r="E698" s="407"/>
      <c r="F698" s="407"/>
    </row>
    <row r="699" spans="1:6" ht="26.25" customHeight="1">
      <c r="A699" s="408" t="s">
        <v>240</v>
      </c>
      <c r="B699" s="408"/>
      <c r="C699" s="408"/>
      <c r="D699" s="408"/>
      <c r="E699" s="408"/>
      <c r="F699" s="408"/>
    </row>
    <row r="700" spans="1:6" ht="26.25" customHeight="1">
      <c r="A700" s="135" t="s">
        <v>45</v>
      </c>
      <c r="B700" s="252" t="s">
        <v>46</v>
      </c>
      <c r="C700" s="253" t="s">
        <v>47</v>
      </c>
      <c r="D700" s="253" t="s">
        <v>48</v>
      </c>
      <c r="E700" s="253"/>
      <c r="F700" s="253" t="s">
        <v>49</v>
      </c>
    </row>
    <row r="701" spans="1:6" ht="26.25" customHeight="1">
      <c r="A701" s="37">
        <v>1</v>
      </c>
      <c r="B701" s="284" t="s">
        <v>50</v>
      </c>
      <c r="C701" s="285">
        <v>4089095</v>
      </c>
      <c r="D701" s="285">
        <v>4104939</v>
      </c>
      <c r="E701" s="285" t="s">
        <v>51</v>
      </c>
      <c r="F701" s="285">
        <v>189462024</v>
      </c>
    </row>
    <row r="702" spans="1:6" ht="26.25" customHeight="1">
      <c r="A702" s="37">
        <v>2</v>
      </c>
      <c r="B702" s="284" t="s">
        <v>54</v>
      </c>
      <c r="C702" s="285">
        <v>6233216</v>
      </c>
      <c r="D702" s="285">
        <v>7468631</v>
      </c>
      <c r="E702" s="285" t="s">
        <v>53</v>
      </c>
      <c r="F702" s="285">
        <v>176382021</v>
      </c>
    </row>
    <row r="703" spans="1:6" ht="26.25" customHeight="1">
      <c r="A703" s="37">
        <v>3</v>
      </c>
      <c r="B703" s="284" t="s">
        <v>52</v>
      </c>
      <c r="C703" s="285">
        <v>5469880</v>
      </c>
      <c r="D703" s="285">
        <v>7454929</v>
      </c>
      <c r="E703" s="285" t="s">
        <v>53</v>
      </c>
      <c r="F703" s="285">
        <v>172734961</v>
      </c>
    </row>
    <row r="704" spans="1:6" ht="26.25" customHeight="1">
      <c r="A704" s="37">
        <v>4</v>
      </c>
      <c r="B704" s="284" t="s">
        <v>55</v>
      </c>
      <c r="C704" s="285">
        <v>13958514</v>
      </c>
      <c r="D704" s="285">
        <v>8519720</v>
      </c>
      <c r="E704" s="285" t="s">
        <v>51</v>
      </c>
      <c r="F704" s="285">
        <v>139825769</v>
      </c>
    </row>
    <row r="705" spans="1:6" ht="26.25" customHeight="1">
      <c r="A705" s="37">
        <v>5</v>
      </c>
      <c r="B705" s="284" t="s">
        <v>56</v>
      </c>
      <c r="C705" s="285">
        <v>312762</v>
      </c>
      <c r="D705" s="285">
        <v>174</v>
      </c>
      <c r="E705" s="285" t="s">
        <v>21</v>
      </c>
      <c r="F705" s="285">
        <v>128554372</v>
      </c>
    </row>
    <row r="706" spans="1:6" ht="26.25" customHeight="1">
      <c r="A706" s="37">
        <v>6</v>
      </c>
      <c r="B706" s="284" t="s">
        <v>58</v>
      </c>
      <c r="C706" s="285">
        <v>144185</v>
      </c>
      <c r="D706" s="285">
        <v>7658</v>
      </c>
      <c r="E706" s="285" t="s">
        <v>51</v>
      </c>
      <c r="F706" s="285">
        <v>30297405</v>
      </c>
    </row>
    <row r="707" spans="1:6" ht="26.25" customHeight="1">
      <c r="A707" s="37">
        <v>7</v>
      </c>
      <c r="B707" s="284" t="s">
        <v>59</v>
      </c>
      <c r="C707" s="285">
        <v>1939840</v>
      </c>
      <c r="D707" s="285">
        <v>107882</v>
      </c>
      <c r="E707" s="285" t="s">
        <v>51</v>
      </c>
      <c r="F707" s="285">
        <v>20670904</v>
      </c>
    </row>
    <row r="708" spans="1:6" ht="26.25" customHeight="1">
      <c r="A708" s="37">
        <v>8</v>
      </c>
      <c r="B708" s="284" t="s">
        <v>57</v>
      </c>
      <c r="C708" s="285">
        <v>72574</v>
      </c>
      <c r="D708" s="285">
        <v>66</v>
      </c>
      <c r="E708" s="285" t="s">
        <v>64</v>
      </c>
      <c r="F708" s="285">
        <v>19838306</v>
      </c>
    </row>
    <row r="709" spans="1:6" ht="26.25" customHeight="1">
      <c r="A709" s="37">
        <v>9</v>
      </c>
      <c r="B709" s="284" t="s">
        <v>60</v>
      </c>
      <c r="C709" s="285">
        <v>182429</v>
      </c>
      <c r="D709" s="285">
        <v>194630</v>
      </c>
      <c r="E709" s="285" t="s">
        <v>53</v>
      </c>
      <c r="F709" s="285">
        <v>13098141</v>
      </c>
    </row>
    <row r="710" spans="1:6" ht="26.25" customHeight="1">
      <c r="A710" s="37">
        <v>10</v>
      </c>
      <c r="B710" s="284" t="s">
        <v>67</v>
      </c>
      <c r="C710" s="285">
        <v>613500</v>
      </c>
      <c r="D710" s="285">
        <v>560780</v>
      </c>
      <c r="E710" s="285" t="s">
        <v>51</v>
      </c>
      <c r="F710" s="285">
        <v>9115560</v>
      </c>
    </row>
    <row r="711" spans="1:6" ht="26.25" customHeight="1">
      <c r="A711" s="37">
        <v>11</v>
      </c>
      <c r="B711" s="284" t="s">
        <v>423</v>
      </c>
      <c r="C711" s="285">
        <v>16560</v>
      </c>
      <c r="D711" s="285">
        <v>120</v>
      </c>
      <c r="E711" s="285" t="s">
        <v>21</v>
      </c>
      <c r="F711" s="285">
        <v>8268000</v>
      </c>
    </row>
    <row r="712" spans="1:6" ht="26.25" customHeight="1">
      <c r="A712" s="37">
        <v>12</v>
      </c>
      <c r="B712" s="284" t="s">
        <v>62</v>
      </c>
      <c r="C712" s="285">
        <v>76661</v>
      </c>
      <c r="D712" s="285">
        <v>479</v>
      </c>
      <c r="E712" s="285" t="s">
        <v>64</v>
      </c>
      <c r="F712" s="285">
        <v>7773269</v>
      </c>
    </row>
    <row r="713" spans="1:6" ht="26.25" customHeight="1">
      <c r="A713" s="37">
        <v>13</v>
      </c>
      <c r="B713" s="284" t="s">
        <v>61</v>
      </c>
      <c r="C713" s="285">
        <v>69184</v>
      </c>
      <c r="D713" s="285">
        <v>6137</v>
      </c>
      <c r="E713" s="285" t="s">
        <v>51</v>
      </c>
      <c r="F713" s="285">
        <v>6648822</v>
      </c>
    </row>
    <row r="714" spans="1:6" ht="26.25" customHeight="1">
      <c r="A714" s="37">
        <v>14</v>
      </c>
      <c r="B714" s="284" t="s">
        <v>74</v>
      </c>
      <c r="C714" s="285">
        <v>77428</v>
      </c>
      <c r="D714" s="285">
        <v>213753</v>
      </c>
      <c r="E714" s="285" t="s">
        <v>51</v>
      </c>
      <c r="F714" s="285">
        <v>6360276</v>
      </c>
    </row>
    <row r="715" spans="1:6" ht="26.25" customHeight="1">
      <c r="A715" s="37">
        <v>15</v>
      </c>
      <c r="B715" s="284" t="s">
        <v>83</v>
      </c>
      <c r="C715" s="285">
        <v>73507</v>
      </c>
      <c r="D715" s="285">
        <v>9849</v>
      </c>
      <c r="E715" s="285" t="s">
        <v>51</v>
      </c>
      <c r="F715" s="285">
        <v>5028295</v>
      </c>
    </row>
    <row r="716" spans="1:6" ht="26.25" customHeight="1">
      <c r="A716" s="37">
        <v>16</v>
      </c>
      <c r="B716" s="284" t="s">
        <v>325</v>
      </c>
      <c r="C716" s="285">
        <v>56456</v>
      </c>
      <c r="D716" s="285">
        <v>3723</v>
      </c>
      <c r="E716" s="285" t="s">
        <v>64</v>
      </c>
      <c r="F716" s="285">
        <v>4711725</v>
      </c>
    </row>
    <row r="717" spans="1:6" ht="26.25" customHeight="1">
      <c r="A717" s="37">
        <v>17</v>
      </c>
      <c r="B717" s="284" t="s">
        <v>70</v>
      </c>
      <c r="C717" s="285">
        <v>3385</v>
      </c>
      <c r="D717" s="285">
        <v>4148</v>
      </c>
      <c r="E717" s="285" t="s">
        <v>51</v>
      </c>
      <c r="F717" s="285">
        <v>4078091</v>
      </c>
    </row>
    <row r="718" spans="1:6" ht="26.25" customHeight="1">
      <c r="A718" s="37">
        <v>18</v>
      </c>
      <c r="B718" s="284" t="s">
        <v>71</v>
      </c>
      <c r="C718" s="285">
        <v>235453</v>
      </c>
      <c r="D718" s="285">
        <v>218662</v>
      </c>
      <c r="E718" s="285" t="s">
        <v>51</v>
      </c>
      <c r="F718" s="285">
        <v>3949944</v>
      </c>
    </row>
    <row r="719" spans="1:6" ht="26.25" customHeight="1">
      <c r="A719" s="37">
        <v>19</v>
      </c>
      <c r="B719" s="284" t="s">
        <v>72</v>
      </c>
      <c r="C719" s="285">
        <v>162634</v>
      </c>
      <c r="D719" s="285">
        <v>162634</v>
      </c>
      <c r="E719" s="285" t="s">
        <v>53</v>
      </c>
      <c r="F719" s="285">
        <v>3443712</v>
      </c>
    </row>
    <row r="720" spans="1:6" ht="26.25" customHeight="1">
      <c r="A720" s="37">
        <v>20</v>
      </c>
      <c r="B720" s="284" t="s">
        <v>327</v>
      </c>
      <c r="C720" s="285">
        <v>29000</v>
      </c>
      <c r="D720" s="285">
        <v>2</v>
      </c>
      <c r="E720" s="285" t="s">
        <v>21</v>
      </c>
      <c r="F720" s="285">
        <v>3300000</v>
      </c>
    </row>
    <row r="721" spans="1:6" ht="26.25" customHeight="1">
      <c r="A721" s="37">
        <v>21</v>
      </c>
      <c r="B721" s="284" t="s">
        <v>91</v>
      </c>
      <c r="C721" s="285">
        <v>114700</v>
      </c>
      <c r="D721" s="285">
        <v>76200</v>
      </c>
      <c r="E721" s="285" t="s">
        <v>51</v>
      </c>
      <c r="F721" s="285">
        <v>3136800</v>
      </c>
    </row>
    <row r="722" spans="1:6" ht="26.25" customHeight="1">
      <c r="A722" s="37">
        <v>22</v>
      </c>
      <c r="B722" s="284" t="s">
        <v>68</v>
      </c>
      <c r="C722" s="285">
        <v>97078</v>
      </c>
      <c r="D722" s="285">
        <v>119852</v>
      </c>
      <c r="E722" s="285" t="s">
        <v>53</v>
      </c>
      <c r="F722" s="285">
        <v>3048821</v>
      </c>
    </row>
    <row r="723" spans="1:6" ht="26.25" customHeight="1">
      <c r="A723" s="37">
        <v>23</v>
      </c>
      <c r="B723" s="284" t="s">
        <v>86</v>
      </c>
      <c r="C723" s="285">
        <v>124712</v>
      </c>
      <c r="D723" s="285">
        <v>127260</v>
      </c>
      <c r="E723" s="285" t="s">
        <v>53</v>
      </c>
      <c r="F723" s="285">
        <v>2898483</v>
      </c>
    </row>
    <row r="724" spans="1:6" ht="26.25" customHeight="1">
      <c r="A724" s="37">
        <v>24</v>
      </c>
      <c r="B724" s="42" t="s">
        <v>149</v>
      </c>
      <c r="C724" s="285">
        <v>27000</v>
      </c>
      <c r="D724" s="285">
        <v>1</v>
      </c>
      <c r="E724" s="285" t="s">
        <v>64</v>
      </c>
      <c r="F724" s="285">
        <v>2100000</v>
      </c>
    </row>
    <row r="725" spans="1:6" ht="26.25" customHeight="1">
      <c r="A725" s="37">
        <v>25</v>
      </c>
      <c r="B725" s="284" t="s">
        <v>78</v>
      </c>
      <c r="C725" s="285">
        <v>76715</v>
      </c>
      <c r="D725" s="285">
        <v>76595</v>
      </c>
      <c r="E725" s="285" t="s">
        <v>53</v>
      </c>
      <c r="F725" s="285">
        <v>2026598</v>
      </c>
    </row>
    <row r="726" spans="1:6" ht="26.25" customHeight="1">
      <c r="A726" s="37">
        <v>26</v>
      </c>
      <c r="B726" s="284" t="s">
        <v>63</v>
      </c>
      <c r="C726" s="285">
        <v>8330</v>
      </c>
      <c r="D726" s="285">
        <v>15</v>
      </c>
      <c r="E726" s="285" t="s">
        <v>64</v>
      </c>
      <c r="F726" s="285">
        <v>1969920</v>
      </c>
    </row>
    <row r="727" spans="1:6" ht="26.25" customHeight="1">
      <c r="A727" s="37">
        <v>27</v>
      </c>
      <c r="B727" s="284" t="s">
        <v>79</v>
      </c>
      <c r="C727" s="285">
        <v>6333</v>
      </c>
      <c r="D727" s="285">
        <v>60</v>
      </c>
      <c r="E727" s="285" t="s">
        <v>51</v>
      </c>
      <c r="F727" s="285">
        <v>1885644</v>
      </c>
    </row>
    <row r="728" spans="1:6" ht="26.25" customHeight="1">
      <c r="A728" s="37">
        <v>28</v>
      </c>
      <c r="B728" s="284" t="s">
        <v>401</v>
      </c>
      <c r="C728" s="285">
        <v>750</v>
      </c>
      <c r="D728" s="285">
        <v>120000</v>
      </c>
      <c r="E728" s="285" t="s">
        <v>51</v>
      </c>
      <c r="F728" s="285">
        <v>1800000</v>
      </c>
    </row>
    <row r="729" spans="1:6" ht="26.25" customHeight="1">
      <c r="A729" s="37">
        <v>29</v>
      </c>
      <c r="B729" s="284" t="s">
        <v>157</v>
      </c>
      <c r="C729" s="285">
        <v>150000</v>
      </c>
      <c r="D729" s="285">
        <v>150000</v>
      </c>
      <c r="E729" s="285" t="s">
        <v>51</v>
      </c>
      <c r="F729" s="285">
        <v>1797000</v>
      </c>
    </row>
    <row r="730" spans="1:6" ht="26.25" customHeight="1">
      <c r="A730" s="37">
        <v>30</v>
      </c>
      <c r="B730" s="284" t="s">
        <v>66</v>
      </c>
      <c r="C730" s="285">
        <v>14261</v>
      </c>
      <c r="D730" s="285">
        <v>855</v>
      </c>
      <c r="E730" s="285" t="s">
        <v>51</v>
      </c>
      <c r="F730" s="285">
        <v>1674935</v>
      </c>
    </row>
    <row r="731" spans="1:6" ht="26.25" customHeight="1">
      <c r="A731" s="37">
        <v>31</v>
      </c>
      <c r="B731" s="284" t="s">
        <v>326</v>
      </c>
      <c r="C731" s="285">
        <v>16127</v>
      </c>
      <c r="D731" s="285">
        <v>2360</v>
      </c>
      <c r="E731" s="285" t="s">
        <v>51</v>
      </c>
      <c r="F731" s="285">
        <v>1625156</v>
      </c>
    </row>
    <row r="732" spans="1:6" ht="26.25" customHeight="1">
      <c r="A732" s="37">
        <v>32</v>
      </c>
      <c r="B732" s="284" t="s">
        <v>75</v>
      </c>
      <c r="C732" s="285">
        <v>981</v>
      </c>
      <c r="D732" s="285">
        <v>10499</v>
      </c>
      <c r="E732" s="285" t="s">
        <v>51</v>
      </c>
      <c r="F732" s="285">
        <v>1298056</v>
      </c>
    </row>
    <row r="733" spans="1:6" ht="26.25" customHeight="1">
      <c r="A733" s="37">
        <v>33</v>
      </c>
      <c r="B733" s="284" t="s">
        <v>450</v>
      </c>
      <c r="C733" s="285">
        <v>20900</v>
      </c>
      <c r="D733" s="285">
        <v>20900</v>
      </c>
      <c r="E733" s="285" t="s">
        <v>51</v>
      </c>
      <c r="F733" s="285">
        <v>1003200</v>
      </c>
    </row>
    <row r="734" spans="1:6" ht="26.25" customHeight="1">
      <c r="A734" s="37">
        <v>34</v>
      </c>
      <c r="B734" s="284" t="s">
        <v>94</v>
      </c>
      <c r="C734" s="285">
        <v>28561</v>
      </c>
      <c r="D734" s="285">
        <v>1791000</v>
      </c>
      <c r="E734" s="285" t="s">
        <v>51</v>
      </c>
      <c r="F734" s="285">
        <v>986000</v>
      </c>
    </row>
    <row r="735" spans="1:6" ht="26.25" customHeight="1">
      <c r="A735" s="37">
        <v>35</v>
      </c>
      <c r="B735" s="284" t="s">
        <v>73</v>
      </c>
      <c r="C735" s="285">
        <v>28800</v>
      </c>
      <c r="D735" s="285">
        <v>40000</v>
      </c>
      <c r="E735" s="285" t="s">
        <v>53</v>
      </c>
      <c r="F735" s="285">
        <v>953200</v>
      </c>
    </row>
    <row r="736" spans="1:6" ht="26.25" customHeight="1">
      <c r="A736" s="37">
        <v>36</v>
      </c>
      <c r="B736" s="284" t="s">
        <v>424</v>
      </c>
      <c r="C736" s="285">
        <v>1588</v>
      </c>
      <c r="D736" s="285">
        <v>155</v>
      </c>
      <c r="E736" s="285" t="s">
        <v>51</v>
      </c>
      <c r="F736" s="285">
        <v>901301</v>
      </c>
    </row>
    <row r="737" spans="1:6" ht="26.25" customHeight="1">
      <c r="A737" s="37">
        <v>37</v>
      </c>
      <c r="B737" s="284" t="s">
        <v>469</v>
      </c>
      <c r="C737" s="285">
        <v>200</v>
      </c>
      <c r="D737" s="285">
        <v>2</v>
      </c>
      <c r="E737" s="285" t="s">
        <v>51</v>
      </c>
      <c r="F737" s="285">
        <v>805000</v>
      </c>
    </row>
    <row r="738" spans="1:6" ht="26.25" customHeight="1">
      <c r="A738" s="37">
        <v>38</v>
      </c>
      <c r="B738" s="284" t="s">
        <v>87</v>
      </c>
      <c r="C738" s="285">
        <v>4680</v>
      </c>
      <c r="D738" s="285">
        <v>7</v>
      </c>
      <c r="E738" s="285" t="s">
        <v>51</v>
      </c>
      <c r="F738" s="285">
        <v>738585</v>
      </c>
    </row>
    <row r="739" spans="1:6" ht="26.25" customHeight="1">
      <c r="A739" s="37">
        <v>39</v>
      </c>
      <c r="B739" s="284" t="s">
        <v>81</v>
      </c>
      <c r="C739" s="285">
        <v>6207</v>
      </c>
      <c r="D739" s="285">
        <v>6152</v>
      </c>
      <c r="E739" s="285" t="s">
        <v>53</v>
      </c>
      <c r="F739" s="285">
        <v>715494</v>
      </c>
    </row>
    <row r="740" spans="1:6" ht="26.25" customHeight="1">
      <c r="A740" s="37">
        <v>40</v>
      </c>
      <c r="B740" s="284" t="s">
        <v>470</v>
      </c>
      <c r="C740" s="285">
        <v>819</v>
      </c>
      <c r="D740" s="285">
        <v>1</v>
      </c>
      <c r="E740" s="285" t="s">
        <v>51</v>
      </c>
      <c r="F740" s="285">
        <v>605505</v>
      </c>
    </row>
    <row r="741" spans="1:6" ht="26.25" customHeight="1">
      <c r="A741" s="37">
        <v>41</v>
      </c>
      <c r="B741" s="284" t="s">
        <v>89</v>
      </c>
      <c r="C741" s="285">
        <v>3645</v>
      </c>
      <c r="D741" s="285">
        <v>7083</v>
      </c>
      <c r="E741" s="285" t="s">
        <v>51</v>
      </c>
      <c r="F741" s="285">
        <v>602485</v>
      </c>
    </row>
    <row r="742" spans="1:6" ht="26.25" customHeight="1">
      <c r="A742" s="37">
        <v>42</v>
      </c>
      <c r="B742" s="284" t="s">
        <v>471</v>
      </c>
      <c r="C742" s="285">
        <v>80000</v>
      </c>
      <c r="D742" s="285">
        <v>4000</v>
      </c>
      <c r="E742" s="285" t="s">
        <v>51</v>
      </c>
      <c r="F742" s="285">
        <v>600000</v>
      </c>
    </row>
    <row r="743" spans="1:6" ht="26.25" customHeight="1">
      <c r="A743" s="37">
        <v>43</v>
      </c>
      <c r="B743" s="42" t="s">
        <v>85</v>
      </c>
      <c r="C743" s="285">
        <v>12670</v>
      </c>
      <c r="D743" s="285">
        <v>1</v>
      </c>
      <c r="E743" s="285" t="s">
        <v>64</v>
      </c>
      <c r="F743" s="285">
        <v>520000</v>
      </c>
    </row>
    <row r="744" spans="1:6" ht="26.25" customHeight="1">
      <c r="A744" s="37">
        <v>44</v>
      </c>
      <c r="B744" s="284" t="s">
        <v>246</v>
      </c>
      <c r="C744" s="285">
        <v>2050</v>
      </c>
      <c r="D744" s="285">
        <v>1</v>
      </c>
      <c r="E744" s="285" t="s">
        <v>51</v>
      </c>
      <c r="F744" s="285">
        <v>520000</v>
      </c>
    </row>
    <row r="745" spans="1:6" ht="26.25" customHeight="1">
      <c r="A745" s="37">
        <v>45</v>
      </c>
      <c r="B745" s="284" t="s">
        <v>90</v>
      </c>
      <c r="C745" s="285">
        <v>15000</v>
      </c>
      <c r="D745" s="285">
        <v>15000</v>
      </c>
      <c r="E745" s="285" t="s">
        <v>51</v>
      </c>
      <c r="F745" s="285">
        <v>510000</v>
      </c>
    </row>
    <row r="746" spans="1:6" ht="26.25" customHeight="1">
      <c r="A746" s="37">
        <v>46</v>
      </c>
      <c r="B746" s="284" t="s">
        <v>472</v>
      </c>
      <c r="C746" s="285">
        <v>3480</v>
      </c>
      <c r="D746" s="285">
        <v>2203</v>
      </c>
      <c r="E746" s="285" t="s">
        <v>51</v>
      </c>
      <c r="F746" s="285">
        <v>421539</v>
      </c>
    </row>
    <row r="747" spans="1:6" ht="26.25" customHeight="1">
      <c r="A747" s="37">
        <v>47</v>
      </c>
      <c r="B747" s="284" t="s">
        <v>271</v>
      </c>
      <c r="C747" s="285">
        <v>6750</v>
      </c>
      <c r="D747" s="285">
        <v>6750</v>
      </c>
      <c r="E747" s="285" t="s">
        <v>51</v>
      </c>
      <c r="F747" s="285">
        <v>414400</v>
      </c>
    </row>
    <row r="748" spans="1:6" ht="26.25" customHeight="1">
      <c r="A748" s="37">
        <v>48</v>
      </c>
      <c r="B748" s="284" t="s">
        <v>84</v>
      </c>
      <c r="C748" s="285">
        <v>25800</v>
      </c>
      <c r="D748" s="285">
        <v>2580</v>
      </c>
      <c r="E748" s="285" t="s">
        <v>51</v>
      </c>
      <c r="F748" s="285">
        <v>412800</v>
      </c>
    </row>
    <row r="749" spans="1:6" ht="26.25" customHeight="1">
      <c r="A749" s="37">
        <v>49</v>
      </c>
      <c r="B749" s="284" t="s">
        <v>473</v>
      </c>
      <c r="C749" s="285">
        <v>425</v>
      </c>
      <c r="D749" s="285">
        <v>1</v>
      </c>
      <c r="E749" s="285" t="s">
        <v>51</v>
      </c>
      <c r="F749" s="285">
        <v>390000</v>
      </c>
    </row>
    <row r="750" spans="1:6" ht="26.25" customHeight="1">
      <c r="A750" s="37">
        <v>50</v>
      </c>
      <c r="B750" s="284" t="s">
        <v>474</v>
      </c>
      <c r="C750" s="285">
        <v>3200</v>
      </c>
      <c r="D750" s="285">
        <v>140</v>
      </c>
      <c r="E750" s="285" t="s">
        <v>51</v>
      </c>
      <c r="F750" s="285">
        <v>330405</v>
      </c>
    </row>
    <row r="751" spans="1:6" ht="26.25" customHeight="1">
      <c r="A751" s="409" t="s">
        <v>103</v>
      </c>
      <c r="B751" s="409"/>
      <c r="C751" s="286">
        <f>SUM(C701:C750)</f>
        <v>34698025</v>
      </c>
      <c r="D751" s="286">
        <f>SUM(D701:D750)</f>
        <v>31618589</v>
      </c>
      <c r="E751" s="286"/>
      <c r="F751" s="286">
        <f>SUM(F701:F750)</f>
        <v>990232924</v>
      </c>
    </row>
    <row r="752" spans="1:6" ht="26.25" customHeight="1">
      <c r="A752" s="409" t="s">
        <v>104</v>
      </c>
      <c r="B752" s="409"/>
      <c r="C752" s="126">
        <f>C753-C751</f>
        <v>173419.6499999985</v>
      </c>
      <c r="D752" s="126">
        <v>76400</v>
      </c>
      <c r="E752" s="126"/>
      <c r="F752" s="126">
        <f>F753-F751</f>
        <v>5672998.769999981</v>
      </c>
    </row>
    <row r="753" spans="1:6" ht="26.25" customHeight="1">
      <c r="A753" s="409" t="s">
        <v>40</v>
      </c>
      <c r="B753" s="409"/>
      <c r="C753" s="126">
        <v>34871444.65</v>
      </c>
      <c r="D753" s="126">
        <f>SUM(D751:D752)</f>
        <v>31694989</v>
      </c>
      <c r="E753" s="126"/>
      <c r="F753" s="126">
        <v>995905922.77</v>
      </c>
    </row>
    <row r="754" spans="1:6" ht="26.25" customHeight="1">
      <c r="A754" s="44"/>
      <c r="B754" s="45"/>
      <c r="C754" s="46"/>
      <c r="D754" s="46"/>
      <c r="E754" s="46"/>
      <c r="F754" s="46"/>
    </row>
    <row r="755" spans="1:6" ht="26.25" customHeight="1">
      <c r="A755" s="132" t="s">
        <v>405</v>
      </c>
      <c r="B755" s="132"/>
      <c r="C755" s="132"/>
      <c r="D755" s="132"/>
      <c r="E755" s="46"/>
      <c r="F755" s="46"/>
    </row>
    <row r="756" spans="1:6" ht="26.25" customHeight="1">
      <c r="A756" s="131"/>
      <c r="B756" s="132" t="s">
        <v>451</v>
      </c>
      <c r="C756" s="133"/>
      <c r="D756" s="133"/>
      <c r="E756" s="46"/>
      <c r="F756" s="46"/>
    </row>
    <row r="757" spans="1:6" ht="26.25" customHeight="1">
      <c r="A757" s="131"/>
      <c r="B757" s="132" t="s">
        <v>452</v>
      </c>
      <c r="C757" s="133"/>
      <c r="D757" s="133"/>
      <c r="E757" s="46"/>
      <c r="F757" s="46"/>
    </row>
    <row r="758" spans="1:6" ht="26.25" customHeight="1">
      <c r="A758" s="44"/>
      <c r="B758" s="45"/>
      <c r="C758" s="46"/>
      <c r="D758" s="46"/>
      <c r="E758" s="46"/>
      <c r="F758" s="46"/>
    </row>
  </sheetData>
  <sheetProtection/>
  <mergeCells count="72">
    <mergeCell ref="A568:F568"/>
    <mergeCell ref="A569:F569"/>
    <mergeCell ref="A570:F570"/>
    <mergeCell ref="A622:B622"/>
    <mergeCell ref="A623:B623"/>
    <mergeCell ref="A624:B624"/>
    <mergeCell ref="A504:F504"/>
    <mergeCell ref="A505:F505"/>
    <mergeCell ref="A506:F506"/>
    <mergeCell ref="A559:B559"/>
    <mergeCell ref="A560:B560"/>
    <mergeCell ref="A561:B561"/>
    <mergeCell ref="A439:F439"/>
    <mergeCell ref="A440:F440"/>
    <mergeCell ref="A493:B493"/>
    <mergeCell ref="A494:B494"/>
    <mergeCell ref="A495:B495"/>
    <mergeCell ref="A497:B497"/>
    <mergeCell ref="A377:F377"/>
    <mergeCell ref="A378:F378"/>
    <mergeCell ref="A431:B431"/>
    <mergeCell ref="A432:B432"/>
    <mergeCell ref="A433:B433"/>
    <mergeCell ref="A438:F438"/>
    <mergeCell ref="A315:F315"/>
    <mergeCell ref="A316:F316"/>
    <mergeCell ref="A369:B369"/>
    <mergeCell ref="A370:B370"/>
    <mergeCell ref="A371:B371"/>
    <mergeCell ref="A376:F376"/>
    <mergeCell ref="A250:F250"/>
    <mergeCell ref="A251:F251"/>
    <mergeCell ref="A304:B304"/>
    <mergeCell ref="A305:B305"/>
    <mergeCell ref="A306:B306"/>
    <mergeCell ref="A314:F314"/>
    <mergeCell ref="A188:F188"/>
    <mergeCell ref="A241:B241"/>
    <mergeCell ref="A242:B242"/>
    <mergeCell ref="A243:B243"/>
    <mergeCell ref="A246:F246"/>
    <mergeCell ref="A249:F249"/>
    <mergeCell ref="A126:F126"/>
    <mergeCell ref="A179:B179"/>
    <mergeCell ref="A180:B180"/>
    <mergeCell ref="A181:B181"/>
    <mergeCell ref="A186:F186"/>
    <mergeCell ref="A187:F187"/>
    <mergeCell ref="A62:F62"/>
    <mergeCell ref="D64:E64"/>
    <mergeCell ref="A115:B115"/>
    <mergeCell ref="A116:B116"/>
    <mergeCell ref="A117:B117"/>
    <mergeCell ref="A125:F125"/>
    <mergeCell ref="A1:F1"/>
    <mergeCell ref="A2:F2"/>
    <mergeCell ref="A54:B54"/>
    <mergeCell ref="A55:B55"/>
    <mergeCell ref="A56:B56"/>
    <mergeCell ref="A61:F61"/>
    <mergeCell ref="A631:F631"/>
    <mergeCell ref="A632:F632"/>
    <mergeCell ref="A633:F633"/>
    <mergeCell ref="A685:B685"/>
    <mergeCell ref="A686:B686"/>
    <mergeCell ref="A687:B687"/>
    <mergeCell ref="A697:F697"/>
    <mergeCell ref="A698:F698"/>
    <mergeCell ref="A699:F699"/>
    <mergeCell ref="A751:B751"/>
    <mergeCell ref="A752:B752"/>
    <mergeCell ref="A753:B7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298"/>
  <sheetViews>
    <sheetView zoomScale="70" zoomScaleNormal="70" zoomScalePageLayoutView="0" workbookViewId="0" topLeftCell="A1">
      <selection activeCell="I84" sqref="I84"/>
    </sheetView>
  </sheetViews>
  <sheetFormatPr defaultColWidth="9.140625" defaultRowHeight="25.5" customHeight="1"/>
  <cols>
    <col min="2" max="2" width="29.7109375" style="0" customWidth="1"/>
    <col min="3" max="3" width="12.421875" style="0" customWidth="1"/>
    <col min="4" max="4" width="19.421875" style="0" customWidth="1"/>
    <col min="5" max="5" width="17.421875" style="0" customWidth="1"/>
    <col min="6" max="6" width="29.7109375" style="0" customWidth="1"/>
    <col min="7" max="7" width="43.8515625" style="0" customWidth="1"/>
    <col min="8" max="8" width="22.421875" style="0" customWidth="1"/>
    <col min="9" max="9" width="16.140625" style="0" customWidth="1"/>
    <col min="10" max="10" width="17.421875" style="0" customWidth="1"/>
  </cols>
  <sheetData>
    <row r="1" spans="1:8" ht="25.5" customHeight="1">
      <c r="A1" s="438" t="s">
        <v>136</v>
      </c>
      <c r="B1" s="438"/>
      <c r="C1" s="438"/>
      <c r="D1" s="438"/>
      <c r="E1" s="438"/>
      <c r="F1" s="438"/>
      <c r="G1" s="438"/>
      <c r="H1" s="438"/>
    </row>
    <row r="2" spans="1:8" ht="25.5" customHeight="1">
      <c r="A2" s="438" t="s">
        <v>105</v>
      </c>
      <c r="B2" s="438"/>
      <c r="C2" s="438"/>
      <c r="D2" s="438"/>
      <c r="E2" s="438"/>
      <c r="F2" s="438"/>
      <c r="G2" s="438"/>
      <c r="H2" s="438"/>
    </row>
    <row r="3" spans="1:8" ht="25.5" customHeight="1">
      <c r="A3" s="438" t="s">
        <v>137</v>
      </c>
      <c r="B3" s="438"/>
      <c r="C3" s="438"/>
      <c r="D3" s="438"/>
      <c r="E3" s="438"/>
      <c r="F3" s="438"/>
      <c r="G3" s="438"/>
      <c r="H3" s="438"/>
    </row>
    <row r="4" spans="1:8" ht="25.5" customHeight="1" thickBot="1">
      <c r="A4" s="47"/>
      <c r="B4" s="110"/>
      <c r="C4" s="110"/>
      <c r="D4" s="110"/>
      <c r="E4" s="47"/>
      <c r="F4" s="110"/>
      <c r="G4" s="110"/>
      <c r="H4" s="110"/>
    </row>
    <row r="5" spans="1:8" ht="25.5" customHeight="1" thickBot="1">
      <c r="A5" s="48" t="s">
        <v>2</v>
      </c>
      <c r="B5" s="439" t="s">
        <v>106</v>
      </c>
      <c r="C5" s="439"/>
      <c r="D5" s="439"/>
      <c r="E5" s="48" t="s">
        <v>2</v>
      </c>
      <c r="F5" s="439" t="s">
        <v>107</v>
      </c>
      <c r="G5" s="439"/>
      <c r="H5" s="439"/>
    </row>
    <row r="6" spans="1:8" ht="25.5" customHeight="1" thickBot="1">
      <c r="A6" s="49" t="s">
        <v>108</v>
      </c>
      <c r="B6" s="50" t="s">
        <v>4</v>
      </c>
      <c r="C6" s="51" t="s">
        <v>109</v>
      </c>
      <c r="D6" s="51" t="s">
        <v>110</v>
      </c>
      <c r="E6" s="49" t="s">
        <v>108</v>
      </c>
      <c r="F6" s="52" t="s">
        <v>4</v>
      </c>
      <c r="G6" s="53" t="s">
        <v>109</v>
      </c>
      <c r="H6" s="54" t="s">
        <v>111</v>
      </c>
    </row>
    <row r="7" spans="1:8" ht="25.5" customHeight="1">
      <c r="A7" s="55">
        <v>1</v>
      </c>
      <c r="B7" s="56" t="s">
        <v>112</v>
      </c>
      <c r="C7" s="57">
        <v>44072999</v>
      </c>
      <c r="D7" s="58">
        <v>44054056.98</v>
      </c>
      <c r="E7" s="59">
        <v>1</v>
      </c>
      <c r="F7" s="60" t="s">
        <v>113</v>
      </c>
      <c r="G7" s="61">
        <v>82071900</v>
      </c>
      <c r="H7" s="62">
        <v>17459750</v>
      </c>
    </row>
    <row r="8" spans="1:8" ht="25.5" customHeight="1">
      <c r="A8" s="63">
        <v>2</v>
      </c>
      <c r="B8" s="64" t="s">
        <v>114</v>
      </c>
      <c r="C8" s="65">
        <v>94036090</v>
      </c>
      <c r="D8" s="66">
        <v>19737127.25</v>
      </c>
      <c r="E8" s="63">
        <v>2</v>
      </c>
      <c r="F8" s="67" t="s">
        <v>115</v>
      </c>
      <c r="G8" s="68">
        <v>87059050</v>
      </c>
      <c r="H8" s="69">
        <v>8959012.86</v>
      </c>
    </row>
    <row r="9" spans="1:8" ht="25.5" customHeight="1">
      <c r="A9" s="63">
        <v>3</v>
      </c>
      <c r="B9" s="70" t="s">
        <v>116</v>
      </c>
      <c r="C9" s="71">
        <v>10063099</v>
      </c>
      <c r="D9" s="66">
        <v>9254403.32</v>
      </c>
      <c r="E9" s="72">
        <v>3</v>
      </c>
      <c r="F9" s="67" t="s">
        <v>117</v>
      </c>
      <c r="G9" s="68">
        <v>87012090</v>
      </c>
      <c r="H9" s="69">
        <v>8249355.92</v>
      </c>
    </row>
    <row r="10" spans="1:8" ht="25.5" customHeight="1">
      <c r="A10" s="63">
        <v>4</v>
      </c>
      <c r="B10" s="73" t="s">
        <v>118</v>
      </c>
      <c r="C10" s="71">
        <v>21011210</v>
      </c>
      <c r="D10" s="66">
        <v>7204996.43</v>
      </c>
      <c r="E10" s="63">
        <v>4</v>
      </c>
      <c r="F10" s="74" t="s">
        <v>119</v>
      </c>
      <c r="G10" s="68">
        <v>11071000</v>
      </c>
      <c r="H10" s="69">
        <v>7779852.21</v>
      </c>
    </row>
    <row r="11" spans="1:8" ht="25.5" customHeight="1">
      <c r="A11" s="63">
        <v>5</v>
      </c>
      <c r="B11" s="64" t="s">
        <v>120</v>
      </c>
      <c r="C11" s="75" t="s">
        <v>121</v>
      </c>
      <c r="D11" s="66">
        <v>3032042.47</v>
      </c>
      <c r="E11" s="63">
        <v>5</v>
      </c>
      <c r="F11" s="74" t="s">
        <v>122</v>
      </c>
      <c r="G11" s="68">
        <v>84335200</v>
      </c>
      <c r="H11" s="69">
        <v>5682704.2</v>
      </c>
    </row>
    <row r="12" spans="1:8" ht="25.5" customHeight="1">
      <c r="A12" s="76">
        <v>6</v>
      </c>
      <c r="B12" s="73" t="s">
        <v>123</v>
      </c>
      <c r="C12" s="75" t="s">
        <v>124</v>
      </c>
      <c r="D12" s="66">
        <v>595675.6</v>
      </c>
      <c r="E12" s="63">
        <v>6</v>
      </c>
      <c r="F12" s="70" t="s">
        <v>125</v>
      </c>
      <c r="G12" s="68">
        <v>24022090</v>
      </c>
      <c r="H12" s="69">
        <v>5250160.62</v>
      </c>
    </row>
    <row r="13" spans="1:8" ht="25.5" customHeight="1">
      <c r="A13" s="63">
        <v>7</v>
      </c>
      <c r="B13" s="77" t="s">
        <v>126</v>
      </c>
      <c r="C13" s="78">
        <v>22029030</v>
      </c>
      <c r="D13" s="66">
        <v>335402.93</v>
      </c>
      <c r="E13" s="63">
        <v>7</v>
      </c>
      <c r="F13" s="74" t="s">
        <v>78</v>
      </c>
      <c r="G13" s="68">
        <v>27139000</v>
      </c>
      <c r="H13" s="69">
        <v>4042141.93</v>
      </c>
    </row>
    <row r="14" spans="1:8" ht="25.5" customHeight="1">
      <c r="A14" s="76">
        <v>8</v>
      </c>
      <c r="B14" s="79"/>
      <c r="C14" s="78"/>
      <c r="D14" s="80"/>
      <c r="E14" s="63">
        <v>8</v>
      </c>
      <c r="F14" s="74" t="s">
        <v>127</v>
      </c>
      <c r="G14" s="68">
        <v>48115139</v>
      </c>
      <c r="H14" s="69">
        <v>2112006.05</v>
      </c>
    </row>
    <row r="15" spans="1:8" ht="25.5" customHeight="1">
      <c r="A15" s="63">
        <v>9</v>
      </c>
      <c r="B15" s="64"/>
      <c r="C15" s="81"/>
      <c r="D15" s="66"/>
      <c r="E15" s="63">
        <v>9</v>
      </c>
      <c r="F15" s="67" t="s">
        <v>128</v>
      </c>
      <c r="G15" s="68">
        <v>39231090</v>
      </c>
      <c r="H15" s="69">
        <v>1644374.55</v>
      </c>
    </row>
    <row r="16" spans="1:8" ht="25.5" customHeight="1">
      <c r="A16" s="76">
        <v>10</v>
      </c>
      <c r="B16" s="64"/>
      <c r="C16" s="75"/>
      <c r="D16" s="66"/>
      <c r="E16" s="63">
        <v>10</v>
      </c>
      <c r="F16" s="67" t="s">
        <v>129</v>
      </c>
      <c r="G16" s="68">
        <v>84186930</v>
      </c>
      <c r="H16" s="69">
        <v>1620539.3</v>
      </c>
    </row>
    <row r="17" spans="1:8" ht="25.5" customHeight="1" thickBot="1">
      <c r="A17" s="82"/>
      <c r="B17" s="83"/>
      <c r="C17" s="84"/>
      <c r="D17" s="85"/>
      <c r="E17" s="86"/>
      <c r="F17" s="87"/>
      <c r="G17" s="88"/>
      <c r="H17" s="89"/>
    </row>
    <row r="18" spans="1:8" ht="25.5" customHeight="1" thickBot="1">
      <c r="A18" s="435" t="s">
        <v>130</v>
      </c>
      <c r="B18" s="440"/>
      <c r="C18" s="441"/>
      <c r="D18" s="90">
        <f>SUM(D7:D17)</f>
        <v>84213704.97999999</v>
      </c>
      <c r="E18" s="435" t="s">
        <v>131</v>
      </c>
      <c r="F18" s="436"/>
      <c r="G18" s="436"/>
      <c r="H18" s="92">
        <f>SUM(H7:H17)</f>
        <v>62799897.63999999</v>
      </c>
    </row>
    <row r="19" spans="1:8" ht="25.5" customHeight="1" thickBot="1">
      <c r="A19" s="76">
        <v>11</v>
      </c>
      <c r="B19" s="93" t="s">
        <v>104</v>
      </c>
      <c r="C19" s="76"/>
      <c r="D19" s="94" t="s">
        <v>38</v>
      </c>
      <c r="E19" s="95">
        <v>11</v>
      </c>
      <c r="F19" s="96" t="s">
        <v>104</v>
      </c>
      <c r="G19" s="97"/>
      <c r="H19" s="98">
        <f>H20-H18</f>
        <v>10562597.080000006</v>
      </c>
    </row>
    <row r="20" spans="1:8" ht="25.5" customHeight="1" thickBot="1">
      <c r="A20" s="99"/>
      <c r="B20" s="99" t="s">
        <v>40</v>
      </c>
      <c r="C20" s="99"/>
      <c r="D20" s="90">
        <v>84213704.98</v>
      </c>
      <c r="E20" s="100"/>
      <c r="F20" s="99" t="s">
        <v>40</v>
      </c>
      <c r="G20" s="101"/>
      <c r="H20" s="102">
        <v>73362494.72</v>
      </c>
    </row>
    <row r="21" spans="1:8" ht="25.5" customHeight="1">
      <c r="A21" s="103"/>
      <c r="B21" s="103"/>
      <c r="C21" s="103"/>
      <c r="D21" s="104"/>
      <c r="E21" s="105"/>
      <c r="F21" s="103"/>
      <c r="G21" s="103"/>
      <c r="H21" s="106"/>
    </row>
    <row r="22" spans="1:8" ht="25.5" customHeight="1">
      <c r="A22" s="26"/>
      <c r="B22" s="26" t="s">
        <v>132</v>
      </c>
      <c r="C22" s="26"/>
      <c r="D22" s="31"/>
      <c r="E22" s="31"/>
      <c r="F22" s="26" t="s">
        <v>133</v>
      </c>
      <c r="G22" s="26"/>
      <c r="H22" s="107"/>
    </row>
    <row r="23" spans="1:8" ht="25.5" customHeight="1">
      <c r="A23" s="26"/>
      <c r="B23" s="108" t="s">
        <v>134</v>
      </c>
      <c r="C23" s="26"/>
      <c r="D23" s="109"/>
      <c r="E23" s="31"/>
      <c r="F23" s="26" t="s">
        <v>135</v>
      </c>
      <c r="G23" s="26"/>
      <c r="H23" s="107"/>
    </row>
    <row r="24" spans="1:8" ht="25.5" customHeight="1">
      <c r="A24" s="26"/>
      <c r="B24" s="31"/>
      <c r="C24" s="26"/>
      <c r="D24" s="31"/>
      <c r="E24" s="31"/>
      <c r="F24" s="31"/>
      <c r="G24" s="26"/>
      <c r="H24" s="107"/>
    </row>
    <row r="25" spans="1:8" ht="25.5" customHeight="1">
      <c r="A25" s="26"/>
      <c r="B25" s="31"/>
      <c r="C25" s="26"/>
      <c r="D25" s="31"/>
      <c r="E25" s="31"/>
      <c r="F25" s="31"/>
      <c r="G25" s="26"/>
      <c r="H25" s="107"/>
    </row>
    <row r="29" spans="1:8" ht="25.5" customHeight="1">
      <c r="A29" s="438" t="s">
        <v>162</v>
      </c>
      <c r="B29" s="438"/>
      <c r="C29" s="438"/>
      <c r="D29" s="438"/>
      <c r="E29" s="438"/>
      <c r="F29" s="438"/>
      <c r="G29" s="438"/>
      <c r="H29" s="438"/>
    </row>
    <row r="30" spans="1:8" ht="25.5" customHeight="1">
      <c r="A30" s="438" t="s">
        <v>105</v>
      </c>
      <c r="B30" s="438"/>
      <c r="C30" s="438"/>
      <c r="D30" s="438"/>
      <c r="E30" s="438"/>
      <c r="F30" s="438"/>
      <c r="G30" s="438"/>
      <c r="H30" s="438"/>
    </row>
    <row r="31" spans="1:8" ht="25.5" customHeight="1" thickBot="1">
      <c r="A31" s="47"/>
      <c r="B31" s="47"/>
      <c r="C31" s="47"/>
      <c r="D31" s="47"/>
      <c r="E31" s="47"/>
      <c r="F31" s="47"/>
      <c r="G31" s="47"/>
      <c r="H31" s="47"/>
    </row>
    <row r="32" spans="1:8" ht="25.5" customHeight="1" thickBot="1">
      <c r="A32" s="48" t="s">
        <v>2</v>
      </c>
      <c r="B32" s="439" t="s">
        <v>106</v>
      </c>
      <c r="C32" s="439"/>
      <c r="D32" s="439"/>
      <c r="E32" s="48" t="s">
        <v>2</v>
      </c>
      <c r="F32" s="439" t="s">
        <v>107</v>
      </c>
      <c r="G32" s="439"/>
      <c r="H32" s="439"/>
    </row>
    <row r="33" spans="1:8" ht="25.5" customHeight="1" thickBot="1">
      <c r="A33" s="49" t="s">
        <v>108</v>
      </c>
      <c r="B33" s="50" t="s">
        <v>4</v>
      </c>
      <c r="C33" s="51" t="s">
        <v>109</v>
      </c>
      <c r="D33" s="51" t="s">
        <v>110</v>
      </c>
      <c r="E33" s="49" t="s">
        <v>108</v>
      </c>
      <c r="F33" s="52" t="s">
        <v>4</v>
      </c>
      <c r="G33" s="53" t="s">
        <v>109</v>
      </c>
      <c r="H33" s="54" t="s">
        <v>111</v>
      </c>
    </row>
    <row r="34" spans="1:8" ht="25.5" customHeight="1">
      <c r="A34" s="55">
        <v>1</v>
      </c>
      <c r="B34" s="56" t="s">
        <v>163</v>
      </c>
      <c r="C34" s="57">
        <v>44072999</v>
      </c>
      <c r="D34" s="58">
        <v>180960297.65</v>
      </c>
      <c r="E34" s="59">
        <v>1</v>
      </c>
      <c r="F34" s="60" t="s">
        <v>164</v>
      </c>
      <c r="G34" s="61">
        <v>22083000</v>
      </c>
      <c r="H34" s="62">
        <v>18528367.83</v>
      </c>
    </row>
    <row r="35" spans="1:8" ht="25.5" customHeight="1">
      <c r="A35" s="63">
        <v>2</v>
      </c>
      <c r="B35" s="64" t="s">
        <v>165</v>
      </c>
      <c r="C35" s="65">
        <v>94036090</v>
      </c>
      <c r="D35" s="66">
        <v>14923035.32</v>
      </c>
      <c r="E35" s="63">
        <v>2</v>
      </c>
      <c r="F35" s="67" t="s">
        <v>166</v>
      </c>
      <c r="G35" s="68">
        <v>84389093</v>
      </c>
      <c r="H35" s="69">
        <v>14567631.12</v>
      </c>
    </row>
    <row r="36" spans="1:8" ht="25.5" customHeight="1">
      <c r="A36" s="63">
        <v>3</v>
      </c>
      <c r="B36" s="70" t="s">
        <v>116</v>
      </c>
      <c r="C36" s="71">
        <v>10063099</v>
      </c>
      <c r="D36" s="66">
        <v>9678792.99</v>
      </c>
      <c r="E36" s="72">
        <v>3</v>
      </c>
      <c r="F36" s="67" t="s">
        <v>167</v>
      </c>
      <c r="G36" s="68">
        <v>87442020</v>
      </c>
      <c r="H36" s="69">
        <v>14311400.8</v>
      </c>
    </row>
    <row r="37" spans="1:8" ht="25.5" customHeight="1">
      <c r="A37" s="63">
        <v>4</v>
      </c>
      <c r="B37" s="73" t="s">
        <v>120</v>
      </c>
      <c r="C37" s="128" t="s">
        <v>168</v>
      </c>
      <c r="D37" s="66">
        <v>7918464.82</v>
      </c>
      <c r="E37" s="63">
        <v>4</v>
      </c>
      <c r="F37" s="74" t="s">
        <v>119</v>
      </c>
      <c r="G37" s="68">
        <v>11071000</v>
      </c>
      <c r="H37" s="69">
        <v>10375113.63</v>
      </c>
    </row>
    <row r="38" spans="1:8" ht="25.5" customHeight="1">
      <c r="A38" s="63">
        <v>5</v>
      </c>
      <c r="B38" s="64" t="s">
        <v>118</v>
      </c>
      <c r="C38" s="75" t="s">
        <v>169</v>
      </c>
      <c r="D38" s="66">
        <v>1592901.09</v>
      </c>
      <c r="E38" s="63">
        <v>5</v>
      </c>
      <c r="F38" s="74" t="s">
        <v>170</v>
      </c>
      <c r="G38" s="68">
        <v>84139190</v>
      </c>
      <c r="H38" s="69">
        <v>7836242.19</v>
      </c>
    </row>
    <row r="39" spans="1:8" ht="25.5" customHeight="1">
      <c r="A39" s="76">
        <v>6</v>
      </c>
      <c r="B39" s="73" t="s">
        <v>126</v>
      </c>
      <c r="C39" s="75" t="s">
        <v>171</v>
      </c>
      <c r="D39" s="66">
        <v>535187.59</v>
      </c>
      <c r="E39" s="63">
        <v>6</v>
      </c>
      <c r="F39" s="70" t="s">
        <v>172</v>
      </c>
      <c r="G39" s="68">
        <v>76071900</v>
      </c>
      <c r="H39" s="69">
        <v>7355940.33</v>
      </c>
    </row>
    <row r="40" spans="1:8" ht="25.5" customHeight="1">
      <c r="A40" s="63">
        <v>7</v>
      </c>
      <c r="B40" s="77" t="s">
        <v>173</v>
      </c>
      <c r="C40" s="78">
        <v>44092900</v>
      </c>
      <c r="D40" s="66">
        <v>79381.8</v>
      </c>
      <c r="E40" s="63">
        <v>7</v>
      </c>
      <c r="F40" s="74" t="s">
        <v>174</v>
      </c>
      <c r="G40" s="68">
        <v>84651000</v>
      </c>
      <c r="H40" s="69">
        <v>4133790.14</v>
      </c>
    </row>
    <row r="41" spans="1:8" ht="25.5" customHeight="1">
      <c r="A41" s="76">
        <v>8</v>
      </c>
      <c r="B41" s="79"/>
      <c r="C41" s="78"/>
      <c r="D41" s="80"/>
      <c r="E41" s="63">
        <v>8</v>
      </c>
      <c r="F41" s="74" t="s">
        <v>175</v>
      </c>
      <c r="G41" s="68">
        <v>18063210</v>
      </c>
      <c r="H41" s="69">
        <v>3950077.68</v>
      </c>
    </row>
    <row r="42" spans="1:8" ht="25.5" customHeight="1">
      <c r="A42" s="63">
        <v>9</v>
      </c>
      <c r="B42" s="64"/>
      <c r="C42" s="81"/>
      <c r="D42" s="66"/>
      <c r="E42" s="63">
        <v>9</v>
      </c>
      <c r="F42" s="67" t="s">
        <v>176</v>
      </c>
      <c r="G42" s="68">
        <v>84229090</v>
      </c>
      <c r="H42" s="69">
        <v>3848141.94</v>
      </c>
    </row>
    <row r="43" spans="1:8" ht="25.5" customHeight="1">
      <c r="A43" s="76">
        <v>10</v>
      </c>
      <c r="B43" s="64"/>
      <c r="C43" s="75"/>
      <c r="D43" s="66"/>
      <c r="E43" s="63">
        <v>10</v>
      </c>
      <c r="F43" s="67" t="s">
        <v>177</v>
      </c>
      <c r="G43" s="68">
        <v>30031010</v>
      </c>
      <c r="H43" s="69">
        <v>3254593.78</v>
      </c>
    </row>
    <row r="44" spans="1:8" ht="25.5" customHeight="1" thickBot="1">
      <c r="A44" s="82"/>
      <c r="B44" s="83"/>
      <c r="C44" s="84"/>
      <c r="D44" s="85"/>
      <c r="E44" s="86"/>
      <c r="F44" s="87"/>
      <c r="G44" s="88"/>
      <c r="H44" s="89"/>
    </row>
    <row r="45" spans="1:8" ht="25.5" customHeight="1" thickBot="1">
      <c r="A45" s="435" t="s">
        <v>130</v>
      </c>
      <c r="B45" s="440"/>
      <c r="C45" s="441"/>
      <c r="D45" s="90">
        <f>SUM(D34:D44)</f>
        <v>215688061.26000002</v>
      </c>
      <c r="E45" s="435" t="s">
        <v>131</v>
      </c>
      <c r="F45" s="436"/>
      <c r="G45" s="436"/>
      <c r="H45" s="92">
        <f>SUM(H34:H44)</f>
        <v>88161299.44000001</v>
      </c>
    </row>
    <row r="46" spans="1:8" ht="25.5" customHeight="1" thickBot="1">
      <c r="A46" s="76">
        <v>11</v>
      </c>
      <c r="B46" s="93" t="s">
        <v>104</v>
      </c>
      <c r="C46" s="76"/>
      <c r="D46" s="94" t="s">
        <v>38</v>
      </c>
      <c r="E46" s="95">
        <v>11</v>
      </c>
      <c r="F46" s="96" t="s">
        <v>104</v>
      </c>
      <c r="G46" s="97"/>
      <c r="H46" s="98">
        <f>H47-H45</f>
        <v>15657317.829999983</v>
      </c>
    </row>
    <row r="47" spans="1:8" ht="25.5" customHeight="1" thickBot="1">
      <c r="A47" s="99"/>
      <c r="B47" s="99" t="s">
        <v>40</v>
      </c>
      <c r="C47" s="99"/>
      <c r="D47" s="90">
        <v>215688061.26</v>
      </c>
      <c r="E47" s="100"/>
      <c r="F47" s="99" t="s">
        <v>40</v>
      </c>
      <c r="G47" s="101"/>
      <c r="H47" s="102">
        <v>103818617.27</v>
      </c>
    </row>
    <row r="48" spans="1:8" ht="25.5" customHeight="1">
      <c r="A48" s="103"/>
      <c r="B48" s="103"/>
      <c r="C48" s="103"/>
      <c r="D48" s="104"/>
      <c r="E48" s="105"/>
      <c r="F48" s="103"/>
      <c r="G48" s="103"/>
      <c r="H48" s="106"/>
    </row>
    <row r="49" spans="1:8" ht="25.5" customHeight="1">
      <c r="A49" s="26"/>
      <c r="B49" s="26" t="s">
        <v>178</v>
      </c>
      <c r="C49" s="26"/>
      <c r="D49" s="31"/>
      <c r="E49" s="31"/>
      <c r="F49" s="26" t="s">
        <v>179</v>
      </c>
      <c r="G49" s="26"/>
      <c r="H49" s="107"/>
    </row>
    <row r="50" spans="1:8" ht="25.5" customHeight="1">
      <c r="A50" s="26"/>
      <c r="B50" s="108" t="s">
        <v>180</v>
      </c>
      <c r="C50" s="26"/>
      <c r="D50" s="109"/>
      <c r="E50" s="31"/>
      <c r="F50" s="26" t="s">
        <v>181</v>
      </c>
      <c r="G50" s="26"/>
      <c r="H50" s="107"/>
    </row>
    <row r="51" spans="1:8" ht="25.5" customHeight="1">
      <c r="A51" s="26"/>
      <c r="B51" s="31"/>
      <c r="C51" s="26"/>
      <c r="D51" s="31"/>
      <c r="E51" s="31"/>
      <c r="F51" s="31"/>
      <c r="G51" s="26"/>
      <c r="H51" s="107"/>
    </row>
    <row r="52" spans="1:8" ht="25.5" customHeight="1">
      <c r="A52" s="26"/>
      <c r="B52" s="31"/>
      <c r="C52" s="26"/>
      <c r="D52" s="31"/>
      <c r="E52" s="31"/>
      <c r="F52" s="31"/>
      <c r="G52" s="26"/>
      <c r="H52" s="107"/>
    </row>
    <row r="53" spans="1:8" ht="25.5" customHeight="1">
      <c r="A53" s="26"/>
      <c r="B53" s="31"/>
      <c r="C53" s="26"/>
      <c r="D53" s="31"/>
      <c r="E53" s="31"/>
      <c r="F53" s="129"/>
      <c r="G53" s="26"/>
      <c r="H53" s="107"/>
    </row>
    <row r="54" spans="1:8" ht="25.5" customHeight="1">
      <c r="A54" s="26"/>
      <c r="B54" s="31"/>
      <c r="C54" s="26"/>
      <c r="D54" s="31"/>
      <c r="E54" s="31"/>
      <c r="F54" s="31"/>
      <c r="G54" s="26"/>
      <c r="H54" s="107"/>
    </row>
    <row r="55" spans="1:8" ht="25.5" customHeight="1">
      <c r="A55" s="26"/>
      <c r="B55" s="31"/>
      <c r="C55" s="26"/>
      <c r="D55" s="31"/>
      <c r="E55" s="31"/>
      <c r="F55" s="31"/>
      <c r="G55" s="26"/>
      <c r="H55" s="107"/>
    </row>
    <row r="56" spans="1:8" ht="25.5" customHeight="1">
      <c r="A56" s="438" t="s">
        <v>204</v>
      </c>
      <c r="B56" s="438"/>
      <c r="C56" s="438"/>
      <c r="D56" s="438"/>
      <c r="E56" s="438"/>
      <c r="F56" s="438"/>
      <c r="G56" s="438"/>
      <c r="H56" s="438"/>
    </row>
    <row r="57" spans="1:8" ht="25.5" customHeight="1">
      <c r="A57" s="438" t="s">
        <v>105</v>
      </c>
      <c r="B57" s="438"/>
      <c r="C57" s="438"/>
      <c r="D57" s="438"/>
      <c r="E57" s="438"/>
      <c r="F57" s="438"/>
      <c r="G57" s="438"/>
      <c r="H57" s="438"/>
    </row>
    <row r="58" spans="1:8" ht="25.5" customHeight="1" thickBot="1">
      <c r="A58" s="47"/>
      <c r="B58" s="47"/>
      <c r="C58" s="47"/>
      <c r="D58" s="47"/>
      <c r="E58" s="47"/>
      <c r="F58" s="47"/>
      <c r="G58" s="47"/>
      <c r="H58" s="47"/>
    </row>
    <row r="59" spans="1:8" ht="25.5" customHeight="1" thickBot="1">
      <c r="A59" s="48" t="s">
        <v>2</v>
      </c>
      <c r="B59" s="439" t="s">
        <v>106</v>
      </c>
      <c r="C59" s="439"/>
      <c r="D59" s="439"/>
      <c r="E59" s="48" t="s">
        <v>2</v>
      </c>
      <c r="F59" s="439" t="s">
        <v>107</v>
      </c>
      <c r="G59" s="439"/>
      <c r="H59" s="439"/>
    </row>
    <row r="60" spans="1:8" ht="25.5" customHeight="1" thickBot="1">
      <c r="A60" s="49" t="s">
        <v>108</v>
      </c>
      <c r="B60" s="50" t="s">
        <v>4</v>
      </c>
      <c r="C60" s="51" t="s">
        <v>109</v>
      </c>
      <c r="D60" s="51" t="s">
        <v>110</v>
      </c>
      <c r="E60" s="49" t="s">
        <v>108</v>
      </c>
      <c r="F60" s="52" t="s">
        <v>4</v>
      </c>
      <c r="G60" s="53" t="s">
        <v>109</v>
      </c>
      <c r="H60" s="54" t="s">
        <v>111</v>
      </c>
    </row>
    <row r="61" spans="1:8" ht="25.5" customHeight="1">
      <c r="A61" s="55">
        <v>1</v>
      </c>
      <c r="B61" s="56" t="s">
        <v>163</v>
      </c>
      <c r="C61" s="57">
        <v>44072999</v>
      </c>
      <c r="D61" s="58">
        <v>154394008.34</v>
      </c>
      <c r="E61" s="59">
        <v>1</v>
      </c>
      <c r="F61" s="60" t="s">
        <v>205</v>
      </c>
      <c r="G61" s="61">
        <v>84378010</v>
      </c>
      <c r="H61" s="62">
        <v>24842237.59</v>
      </c>
    </row>
    <row r="62" spans="1:8" ht="25.5" customHeight="1">
      <c r="A62" s="63">
        <v>2</v>
      </c>
      <c r="B62" s="64" t="s">
        <v>120</v>
      </c>
      <c r="C62" s="65" t="s">
        <v>168</v>
      </c>
      <c r="D62" s="66">
        <v>80692801.41</v>
      </c>
      <c r="E62" s="63">
        <v>2</v>
      </c>
      <c r="F62" s="67" t="s">
        <v>206</v>
      </c>
      <c r="G62" s="68">
        <v>87089910</v>
      </c>
      <c r="H62" s="69">
        <v>17131027.99</v>
      </c>
    </row>
    <row r="63" spans="1:8" ht="25.5" customHeight="1">
      <c r="A63" s="63">
        <v>3</v>
      </c>
      <c r="B63" s="70" t="s">
        <v>165</v>
      </c>
      <c r="C63" s="71">
        <v>94036090</v>
      </c>
      <c r="D63" s="66">
        <v>17468707.28</v>
      </c>
      <c r="E63" s="72">
        <v>3</v>
      </c>
      <c r="F63" s="67" t="s">
        <v>119</v>
      </c>
      <c r="G63" s="68">
        <v>11071000</v>
      </c>
      <c r="H63" s="69">
        <v>7041982.97</v>
      </c>
    </row>
    <row r="64" spans="1:8" ht="25.5" customHeight="1">
      <c r="A64" s="63">
        <v>4</v>
      </c>
      <c r="B64" s="73" t="s">
        <v>116</v>
      </c>
      <c r="C64" s="128">
        <v>10063099</v>
      </c>
      <c r="D64" s="66">
        <v>16894449.4</v>
      </c>
      <c r="E64" s="63">
        <v>4</v>
      </c>
      <c r="F64" s="74" t="s">
        <v>176</v>
      </c>
      <c r="G64" s="68">
        <v>84229090</v>
      </c>
      <c r="H64" s="69">
        <v>6982276.22</v>
      </c>
    </row>
    <row r="65" spans="1:8" ht="25.5" customHeight="1">
      <c r="A65" s="63">
        <v>5</v>
      </c>
      <c r="B65" s="64" t="s">
        <v>207</v>
      </c>
      <c r="C65" s="75" t="s">
        <v>208</v>
      </c>
      <c r="D65" s="66">
        <v>3456332.21</v>
      </c>
      <c r="E65" s="63">
        <v>5</v>
      </c>
      <c r="F65" s="74" t="s">
        <v>209</v>
      </c>
      <c r="G65" s="68">
        <v>90221400</v>
      </c>
      <c r="H65" s="69">
        <v>3828432.84</v>
      </c>
    </row>
    <row r="66" spans="1:8" ht="25.5" customHeight="1">
      <c r="A66" s="76">
        <v>6</v>
      </c>
      <c r="B66" s="73" t="s">
        <v>210</v>
      </c>
      <c r="C66" s="81" t="s">
        <v>211</v>
      </c>
      <c r="D66" s="66">
        <v>934756.33</v>
      </c>
      <c r="E66" s="63">
        <v>6</v>
      </c>
      <c r="F66" s="70" t="s">
        <v>212</v>
      </c>
      <c r="G66" s="68">
        <v>84388011</v>
      </c>
      <c r="H66" s="69">
        <v>3444954.16</v>
      </c>
    </row>
    <row r="67" spans="1:8" ht="25.5" customHeight="1">
      <c r="A67" s="63">
        <v>7</v>
      </c>
      <c r="B67" s="77" t="s">
        <v>213</v>
      </c>
      <c r="C67" s="78" t="s">
        <v>214</v>
      </c>
      <c r="D67" s="66">
        <v>78391.44</v>
      </c>
      <c r="E67" s="63">
        <v>7</v>
      </c>
      <c r="F67" s="74" t="s">
        <v>215</v>
      </c>
      <c r="G67" s="68">
        <v>84131900</v>
      </c>
      <c r="H67" s="69">
        <v>3328474.71</v>
      </c>
    </row>
    <row r="68" spans="1:8" ht="25.5" customHeight="1">
      <c r="A68" s="76">
        <v>8</v>
      </c>
      <c r="B68" s="79"/>
      <c r="C68" s="78"/>
      <c r="D68" s="80"/>
      <c r="E68" s="63">
        <v>8</v>
      </c>
      <c r="F68" s="74" t="s">
        <v>216</v>
      </c>
      <c r="G68" s="68">
        <v>12101000</v>
      </c>
      <c r="H68" s="69">
        <v>3051837.92</v>
      </c>
    </row>
    <row r="69" spans="1:8" ht="25.5" customHeight="1">
      <c r="A69" s="63">
        <v>9</v>
      </c>
      <c r="B69" s="64"/>
      <c r="C69" s="81"/>
      <c r="D69" s="66"/>
      <c r="E69" s="63">
        <v>9</v>
      </c>
      <c r="F69" s="67" t="s">
        <v>217</v>
      </c>
      <c r="G69" s="68">
        <v>38085031</v>
      </c>
      <c r="H69" s="69">
        <v>2623129.91</v>
      </c>
    </row>
    <row r="70" spans="1:8" ht="25.5" customHeight="1">
      <c r="A70" s="76">
        <v>10</v>
      </c>
      <c r="B70" s="64"/>
      <c r="C70" s="75"/>
      <c r="D70" s="66"/>
      <c r="E70" s="63">
        <v>10</v>
      </c>
      <c r="F70" s="145" t="s">
        <v>218</v>
      </c>
      <c r="G70" s="68">
        <v>84022010</v>
      </c>
      <c r="H70" s="69">
        <v>2262280.32</v>
      </c>
    </row>
    <row r="71" spans="1:8" ht="25.5" customHeight="1" thickBot="1">
      <c r="A71" s="82"/>
      <c r="B71" s="83"/>
      <c r="C71" s="84"/>
      <c r="D71" s="85"/>
      <c r="E71" s="86"/>
      <c r="F71" s="87"/>
      <c r="G71" s="88"/>
      <c r="H71" s="89"/>
    </row>
    <row r="72" spans="1:8" ht="25.5" customHeight="1" thickBot="1">
      <c r="A72" s="435" t="s">
        <v>130</v>
      </c>
      <c r="B72" s="440"/>
      <c r="C72" s="441"/>
      <c r="D72" s="90">
        <f>SUM(D61:D71)</f>
        <v>273919446.40999997</v>
      </c>
      <c r="E72" s="435" t="s">
        <v>131</v>
      </c>
      <c r="F72" s="436"/>
      <c r="G72" s="436"/>
      <c r="H72" s="92">
        <f>SUM(H61:H71)</f>
        <v>74536634.62999998</v>
      </c>
    </row>
    <row r="73" spans="1:8" ht="25.5" customHeight="1" thickBot="1">
      <c r="A73" s="76">
        <v>11</v>
      </c>
      <c r="B73" s="93" t="s">
        <v>104</v>
      </c>
      <c r="C73" s="76"/>
      <c r="D73" s="94" t="s">
        <v>38</v>
      </c>
      <c r="E73" s="95">
        <v>11</v>
      </c>
      <c r="F73" s="96" t="s">
        <v>104</v>
      </c>
      <c r="G73" s="97"/>
      <c r="H73" s="98">
        <f>H74-H72</f>
        <v>10358021.380000025</v>
      </c>
    </row>
    <row r="74" spans="1:8" ht="25.5" customHeight="1" thickBot="1">
      <c r="A74" s="99"/>
      <c r="B74" s="99" t="s">
        <v>40</v>
      </c>
      <c r="C74" s="99"/>
      <c r="D74" s="90">
        <v>273919446.41</v>
      </c>
      <c r="E74" s="100"/>
      <c r="F74" s="99" t="s">
        <v>40</v>
      </c>
      <c r="G74" s="101"/>
      <c r="H74" s="102">
        <v>84894656.01</v>
      </c>
    </row>
    <row r="75" spans="1:8" ht="25.5" customHeight="1">
      <c r="A75" s="103"/>
      <c r="B75" s="103"/>
      <c r="C75" s="103"/>
      <c r="D75" s="104"/>
      <c r="E75" s="105"/>
      <c r="F75" s="103"/>
      <c r="G75" s="103"/>
      <c r="H75" s="106"/>
    </row>
    <row r="76" spans="1:8" ht="25.5" customHeight="1">
      <c r="A76" s="26"/>
      <c r="B76" s="26" t="s">
        <v>219</v>
      </c>
      <c r="C76" s="26"/>
      <c r="D76" s="31"/>
      <c r="E76" s="31"/>
      <c r="F76" s="26" t="s">
        <v>220</v>
      </c>
      <c r="G76" s="26"/>
      <c r="H76" s="107"/>
    </row>
    <row r="77" spans="1:8" ht="25.5" customHeight="1">
      <c r="A77" s="26"/>
      <c r="B77" s="108" t="s">
        <v>221</v>
      </c>
      <c r="C77" s="26"/>
      <c r="D77" s="109"/>
      <c r="E77" s="31"/>
      <c r="F77" s="26" t="s">
        <v>222</v>
      </c>
      <c r="G77" s="26"/>
      <c r="H77" s="107"/>
    </row>
    <row r="81" spans="1:8" ht="25.5" customHeight="1">
      <c r="A81" s="442" t="s">
        <v>223</v>
      </c>
      <c r="B81" s="442"/>
      <c r="C81" s="442"/>
      <c r="D81" s="442"/>
      <c r="E81" s="442"/>
      <c r="F81" s="442"/>
      <c r="G81" s="442"/>
      <c r="H81" s="442"/>
    </row>
    <row r="82" spans="1:8" ht="25.5" customHeight="1">
      <c r="A82" s="443" t="s">
        <v>224</v>
      </c>
      <c r="B82" s="443"/>
      <c r="C82" s="443"/>
      <c r="D82" s="443"/>
      <c r="E82" s="443"/>
      <c r="F82" s="443"/>
      <c r="G82" s="443"/>
      <c r="H82" s="443"/>
    </row>
    <row r="83" spans="1:8" ht="25.5" customHeight="1">
      <c r="A83" s="444" t="s">
        <v>225</v>
      </c>
      <c r="B83" s="444"/>
      <c r="C83" s="444"/>
      <c r="D83" s="444"/>
      <c r="E83" s="444"/>
      <c r="F83" s="444"/>
      <c r="G83" s="444"/>
      <c r="H83" s="444"/>
    </row>
    <row r="84" spans="1:8" ht="25.5" customHeight="1" thickBot="1">
      <c r="A84" s="146"/>
      <c r="B84" s="147"/>
      <c r="C84" s="147"/>
      <c r="D84" s="147"/>
      <c r="E84" s="146"/>
      <c r="F84" s="147"/>
      <c r="G84" s="147"/>
      <c r="H84" s="147"/>
    </row>
    <row r="85" spans="1:8" ht="25.5" customHeight="1" thickBot="1">
      <c r="A85" s="48" t="s">
        <v>2</v>
      </c>
      <c r="B85" s="439" t="s">
        <v>106</v>
      </c>
      <c r="C85" s="439"/>
      <c r="D85" s="439"/>
      <c r="E85" s="48" t="s">
        <v>2</v>
      </c>
      <c r="F85" s="439" t="s">
        <v>107</v>
      </c>
      <c r="G85" s="439"/>
      <c r="H85" s="439"/>
    </row>
    <row r="86" spans="1:8" ht="25.5" customHeight="1" thickBot="1">
      <c r="A86" s="49" t="s">
        <v>108</v>
      </c>
      <c r="B86" s="50" t="s">
        <v>4</v>
      </c>
      <c r="C86" s="51" t="s">
        <v>109</v>
      </c>
      <c r="D86" s="51" t="s">
        <v>110</v>
      </c>
      <c r="E86" s="49" t="s">
        <v>108</v>
      </c>
      <c r="F86" s="52" t="s">
        <v>4</v>
      </c>
      <c r="G86" s="53" t="s">
        <v>109</v>
      </c>
      <c r="H86" s="54" t="s">
        <v>111</v>
      </c>
    </row>
    <row r="87" spans="1:8" ht="25.5" customHeight="1">
      <c r="A87" s="55">
        <v>1</v>
      </c>
      <c r="B87" s="56" t="s">
        <v>120</v>
      </c>
      <c r="C87" s="57" t="s">
        <v>168</v>
      </c>
      <c r="D87" s="58">
        <v>130857023.3</v>
      </c>
      <c r="E87" s="59">
        <v>1</v>
      </c>
      <c r="F87" s="60" t="s">
        <v>226</v>
      </c>
      <c r="G87" s="61">
        <v>87032449</v>
      </c>
      <c r="H87" s="62">
        <v>262522839.98</v>
      </c>
    </row>
    <row r="88" spans="1:8" ht="25.5" customHeight="1">
      <c r="A88" s="63">
        <v>2</v>
      </c>
      <c r="B88" s="64" t="s">
        <v>227</v>
      </c>
      <c r="C88" s="65">
        <v>44072999</v>
      </c>
      <c r="D88" s="66">
        <v>22692277.06</v>
      </c>
      <c r="E88" s="63">
        <v>2</v>
      </c>
      <c r="F88" s="67" t="s">
        <v>164</v>
      </c>
      <c r="G88" s="68">
        <v>22087000</v>
      </c>
      <c r="H88" s="69">
        <v>53260800.28</v>
      </c>
    </row>
    <row r="89" spans="1:8" ht="25.5" customHeight="1">
      <c r="A89" s="63">
        <v>3</v>
      </c>
      <c r="B89" s="70" t="s">
        <v>116</v>
      </c>
      <c r="C89" s="71">
        <v>10063099</v>
      </c>
      <c r="D89" s="66">
        <v>11456665.94</v>
      </c>
      <c r="E89" s="72">
        <v>3</v>
      </c>
      <c r="F89" s="67" t="s">
        <v>228</v>
      </c>
      <c r="G89" s="68">
        <v>84159029</v>
      </c>
      <c r="H89" s="69">
        <v>9446795.04</v>
      </c>
    </row>
    <row r="90" spans="1:8" ht="25.5" customHeight="1">
      <c r="A90" s="63">
        <v>4</v>
      </c>
      <c r="B90" s="73" t="s">
        <v>123</v>
      </c>
      <c r="C90" s="128">
        <v>64035900</v>
      </c>
      <c r="D90" s="66">
        <v>4864100.93</v>
      </c>
      <c r="E90" s="63">
        <v>4</v>
      </c>
      <c r="F90" s="74" t="s">
        <v>119</v>
      </c>
      <c r="G90" s="68">
        <v>11071000</v>
      </c>
      <c r="H90" s="69">
        <v>8525130.61</v>
      </c>
    </row>
    <row r="91" spans="1:8" ht="25.5" customHeight="1">
      <c r="A91" s="63">
        <v>5</v>
      </c>
      <c r="B91" s="64" t="s">
        <v>229</v>
      </c>
      <c r="C91" s="75" t="s">
        <v>230</v>
      </c>
      <c r="D91" s="66">
        <v>263464.62</v>
      </c>
      <c r="E91" s="63">
        <v>5</v>
      </c>
      <c r="F91" s="74" t="s">
        <v>231</v>
      </c>
      <c r="G91" s="68">
        <v>84223000</v>
      </c>
      <c r="H91" s="69">
        <v>4651606.5</v>
      </c>
    </row>
    <row r="92" spans="1:8" ht="25.5" customHeight="1">
      <c r="A92" s="76">
        <v>6</v>
      </c>
      <c r="B92" s="73" t="s">
        <v>213</v>
      </c>
      <c r="C92" s="81" t="s">
        <v>214</v>
      </c>
      <c r="D92" s="66">
        <v>26985.58</v>
      </c>
      <c r="E92" s="63">
        <v>6</v>
      </c>
      <c r="F92" s="70" t="s">
        <v>127</v>
      </c>
      <c r="G92" s="68">
        <v>48115139</v>
      </c>
      <c r="H92" s="69">
        <v>4570293.15</v>
      </c>
    </row>
    <row r="93" spans="1:8" ht="25.5" customHeight="1">
      <c r="A93" s="63"/>
      <c r="B93" s="77"/>
      <c r="C93" s="78"/>
      <c r="D93" s="66"/>
      <c r="E93" s="63">
        <v>7</v>
      </c>
      <c r="F93" s="74" t="s">
        <v>232</v>
      </c>
      <c r="G93" s="68">
        <v>87011091</v>
      </c>
      <c r="H93" s="69">
        <v>4564842.96</v>
      </c>
    </row>
    <row r="94" spans="1:8" ht="25.5" customHeight="1">
      <c r="A94" s="76"/>
      <c r="B94" s="79"/>
      <c r="C94" s="78"/>
      <c r="D94" s="80"/>
      <c r="E94" s="63">
        <v>8</v>
      </c>
      <c r="F94" s="74" t="s">
        <v>175</v>
      </c>
      <c r="G94" s="68">
        <v>18062090</v>
      </c>
      <c r="H94" s="69">
        <v>3730853.45</v>
      </c>
    </row>
    <row r="95" spans="1:8" ht="25.5" customHeight="1">
      <c r="A95" s="63"/>
      <c r="B95" s="64"/>
      <c r="C95" s="81"/>
      <c r="D95" s="66"/>
      <c r="E95" s="63">
        <v>9</v>
      </c>
      <c r="F95" s="67" t="s">
        <v>233</v>
      </c>
      <c r="G95" s="68">
        <v>85318090</v>
      </c>
      <c r="H95" s="69">
        <v>3127379.45</v>
      </c>
    </row>
    <row r="96" spans="1:8" ht="25.5" customHeight="1">
      <c r="A96" s="76"/>
      <c r="B96" s="64"/>
      <c r="C96" s="75"/>
      <c r="D96" s="66"/>
      <c r="E96" s="63">
        <v>10</v>
      </c>
      <c r="F96" s="74" t="s">
        <v>234</v>
      </c>
      <c r="G96" s="68">
        <v>87089970</v>
      </c>
      <c r="H96" s="69">
        <v>2704156.09</v>
      </c>
    </row>
    <row r="97" spans="1:8" ht="25.5" customHeight="1" thickBot="1">
      <c r="A97" s="82"/>
      <c r="B97" s="83"/>
      <c r="C97" s="84"/>
      <c r="D97" s="85"/>
      <c r="E97" s="86"/>
      <c r="F97" s="87"/>
      <c r="G97" s="88"/>
      <c r="H97" s="89"/>
    </row>
    <row r="98" spans="1:8" ht="25.5" customHeight="1" thickBot="1">
      <c r="A98" s="435" t="s">
        <v>130</v>
      </c>
      <c r="B98" s="440"/>
      <c r="C98" s="441"/>
      <c r="D98" s="90">
        <f>SUM(D87:D97)</f>
        <v>170160517.43</v>
      </c>
      <c r="E98" s="435" t="s">
        <v>131</v>
      </c>
      <c r="F98" s="436"/>
      <c r="G98" s="436"/>
      <c r="H98" s="92">
        <f>SUM(H87:H97)</f>
        <v>357104697.50999993</v>
      </c>
    </row>
    <row r="99" spans="1:8" ht="25.5" customHeight="1" thickBot="1">
      <c r="A99" s="76">
        <v>11</v>
      </c>
      <c r="B99" s="93" t="s">
        <v>104</v>
      </c>
      <c r="C99" s="76"/>
      <c r="D99" s="94" t="s">
        <v>38</v>
      </c>
      <c r="E99" s="95">
        <v>11</v>
      </c>
      <c r="F99" s="96" t="s">
        <v>104</v>
      </c>
      <c r="G99" s="97"/>
      <c r="H99" s="98">
        <f>H100-H98</f>
        <v>25664629.950000048</v>
      </c>
    </row>
    <row r="100" spans="1:8" ht="25.5" customHeight="1" thickBot="1">
      <c r="A100" s="99"/>
      <c r="B100" s="99" t="s">
        <v>40</v>
      </c>
      <c r="C100" s="99"/>
      <c r="D100" s="90">
        <v>170160517.43</v>
      </c>
      <c r="E100" s="100"/>
      <c r="F100" s="99" t="s">
        <v>40</v>
      </c>
      <c r="G100" s="101"/>
      <c r="H100" s="102">
        <v>382769327.46</v>
      </c>
    </row>
    <row r="101" spans="1:8" ht="25.5" customHeight="1">
      <c r="A101" s="103"/>
      <c r="B101" s="103"/>
      <c r="C101" s="103"/>
      <c r="D101" s="104"/>
      <c r="E101" s="105"/>
      <c r="F101" s="103"/>
      <c r="G101" s="103"/>
      <c r="H101" s="106"/>
    </row>
    <row r="102" spans="1:8" ht="25.5" customHeight="1">
      <c r="A102" s="26"/>
      <c r="B102" s="26" t="s">
        <v>235</v>
      </c>
      <c r="C102" s="26"/>
      <c r="D102" s="31"/>
      <c r="E102" s="31"/>
      <c r="F102" s="26" t="s">
        <v>236</v>
      </c>
      <c r="G102" s="26"/>
      <c r="H102" s="107"/>
    </row>
    <row r="103" spans="1:8" ht="25.5" customHeight="1">
      <c r="A103" s="26"/>
      <c r="B103" s="108" t="s">
        <v>237</v>
      </c>
      <c r="C103" s="26"/>
      <c r="D103" s="109"/>
      <c r="E103" s="31"/>
      <c r="F103" s="26" t="s">
        <v>238</v>
      </c>
      <c r="G103" s="26"/>
      <c r="H103" s="107"/>
    </row>
    <row r="104" spans="1:8" ht="25.5" customHeight="1">
      <c r="A104" s="26"/>
      <c r="B104" s="31"/>
      <c r="C104" s="26"/>
      <c r="D104" s="31"/>
      <c r="E104" s="31"/>
      <c r="F104" s="31"/>
      <c r="G104" s="26"/>
      <c r="H104" s="107"/>
    </row>
    <row r="105" spans="1:8" ht="25.5" customHeight="1">
      <c r="A105" s="26"/>
      <c r="B105" s="31"/>
      <c r="C105" s="26"/>
      <c r="D105" s="31"/>
      <c r="E105" s="31"/>
      <c r="F105" s="31"/>
      <c r="G105" s="26"/>
      <c r="H105" s="107"/>
    </row>
    <row r="106" spans="1:10" ht="25.5" customHeight="1">
      <c r="A106" s="438" t="s">
        <v>273</v>
      </c>
      <c r="B106" s="438"/>
      <c r="C106" s="438"/>
      <c r="D106" s="438"/>
      <c r="E106" s="438"/>
      <c r="F106" s="438"/>
      <c r="G106" s="438"/>
      <c r="H106" s="438"/>
      <c r="I106" s="438"/>
      <c r="J106" s="438"/>
    </row>
    <row r="107" spans="1:10" ht="25.5" customHeight="1">
      <c r="A107" s="438" t="s">
        <v>105</v>
      </c>
      <c r="B107" s="438"/>
      <c r="C107" s="438"/>
      <c r="D107" s="438"/>
      <c r="E107" s="438"/>
      <c r="F107" s="438"/>
      <c r="G107" s="438"/>
      <c r="H107" s="438"/>
      <c r="I107" s="438"/>
      <c r="J107" s="438"/>
    </row>
    <row r="108" spans="1:10" ht="25.5" customHeight="1" thickBot="1">
      <c r="A108" s="47"/>
      <c r="B108" s="47"/>
      <c r="C108" s="47"/>
      <c r="D108" s="175"/>
      <c r="E108" s="47"/>
      <c r="F108" s="47"/>
      <c r="G108" s="47"/>
      <c r="H108" s="47"/>
      <c r="I108" s="175"/>
      <c r="J108" s="47"/>
    </row>
    <row r="109" spans="1:10" ht="25.5" customHeight="1" thickBot="1">
      <c r="A109" s="48" t="s">
        <v>2</v>
      </c>
      <c r="B109" s="439" t="s">
        <v>106</v>
      </c>
      <c r="C109" s="439"/>
      <c r="D109" s="439"/>
      <c r="E109" s="439"/>
      <c r="F109" s="48" t="s">
        <v>2</v>
      </c>
      <c r="G109" s="439" t="s">
        <v>107</v>
      </c>
      <c r="H109" s="439"/>
      <c r="I109" s="439"/>
      <c r="J109" s="439"/>
    </row>
    <row r="110" spans="1:10" ht="25.5" customHeight="1" thickBot="1">
      <c r="A110" s="49" t="s">
        <v>108</v>
      </c>
      <c r="B110" s="50" t="s">
        <v>4</v>
      </c>
      <c r="C110" s="51" t="s">
        <v>109</v>
      </c>
      <c r="D110" s="176" t="s">
        <v>274</v>
      </c>
      <c r="E110" s="51" t="s">
        <v>275</v>
      </c>
      <c r="F110" s="49" t="s">
        <v>108</v>
      </c>
      <c r="G110" s="52" t="s">
        <v>4</v>
      </c>
      <c r="H110" s="53" t="s">
        <v>109</v>
      </c>
      <c r="I110" s="177" t="s">
        <v>274</v>
      </c>
      <c r="J110" s="54" t="s">
        <v>276</v>
      </c>
    </row>
    <row r="111" spans="1:10" ht="25.5" customHeight="1">
      <c r="A111" s="55">
        <v>1</v>
      </c>
      <c r="B111" s="56" t="s">
        <v>120</v>
      </c>
      <c r="C111" s="57" t="s">
        <v>168</v>
      </c>
      <c r="D111" s="178">
        <v>1398126</v>
      </c>
      <c r="E111" s="58">
        <v>131266855.61</v>
      </c>
      <c r="F111" s="59">
        <v>1</v>
      </c>
      <c r="G111" s="60" t="s">
        <v>277</v>
      </c>
      <c r="H111" s="61">
        <v>87019090</v>
      </c>
      <c r="I111" s="179">
        <v>933731</v>
      </c>
      <c r="J111" s="62">
        <v>75389689.65</v>
      </c>
    </row>
    <row r="112" spans="1:10" ht="25.5" customHeight="1">
      <c r="A112" s="63">
        <v>2</v>
      </c>
      <c r="B112" s="64" t="s">
        <v>207</v>
      </c>
      <c r="C112" s="65">
        <v>11081400</v>
      </c>
      <c r="D112" s="180">
        <v>401400</v>
      </c>
      <c r="E112" s="66">
        <v>6446821.4</v>
      </c>
      <c r="F112" s="63">
        <v>2</v>
      </c>
      <c r="G112" s="67" t="s">
        <v>278</v>
      </c>
      <c r="H112" s="68">
        <v>85021390</v>
      </c>
      <c r="I112" s="181">
        <v>97880</v>
      </c>
      <c r="J112" s="69">
        <v>35235628</v>
      </c>
    </row>
    <row r="113" spans="1:10" ht="25.5" customHeight="1">
      <c r="A113" s="63">
        <v>3</v>
      </c>
      <c r="B113" s="70" t="s">
        <v>116</v>
      </c>
      <c r="C113" s="71">
        <v>10063099</v>
      </c>
      <c r="D113" s="182">
        <v>155097.4</v>
      </c>
      <c r="E113" s="66">
        <v>5424035.85</v>
      </c>
      <c r="F113" s="72">
        <v>3</v>
      </c>
      <c r="G113" s="67" t="s">
        <v>226</v>
      </c>
      <c r="H113" s="68">
        <v>87032449</v>
      </c>
      <c r="I113" s="181">
        <v>426131</v>
      </c>
      <c r="J113" s="69">
        <v>33985150.52</v>
      </c>
    </row>
    <row r="114" spans="1:10" ht="25.5" customHeight="1">
      <c r="A114" s="63">
        <v>4</v>
      </c>
      <c r="B114" s="73" t="s">
        <v>279</v>
      </c>
      <c r="C114" s="128">
        <v>94036090</v>
      </c>
      <c r="D114" s="183">
        <v>295329</v>
      </c>
      <c r="E114" s="66">
        <v>4819637.83</v>
      </c>
      <c r="F114" s="63">
        <v>4</v>
      </c>
      <c r="G114" s="74" t="s">
        <v>246</v>
      </c>
      <c r="H114" s="68">
        <v>85013150</v>
      </c>
      <c r="I114" s="181">
        <v>150500</v>
      </c>
      <c r="J114" s="69">
        <v>24569628.65</v>
      </c>
    </row>
    <row r="115" spans="1:10" ht="25.5" customHeight="1">
      <c r="A115" s="63">
        <v>5</v>
      </c>
      <c r="B115" s="64" t="s">
        <v>118</v>
      </c>
      <c r="C115" s="75" t="s">
        <v>280</v>
      </c>
      <c r="D115" s="184" t="s">
        <v>281</v>
      </c>
      <c r="E115" s="66">
        <v>4074585.62</v>
      </c>
      <c r="F115" s="63">
        <v>5</v>
      </c>
      <c r="G115" s="74" t="s">
        <v>282</v>
      </c>
      <c r="H115" s="68">
        <v>85269110</v>
      </c>
      <c r="I115" s="181">
        <v>14213.6</v>
      </c>
      <c r="J115" s="69">
        <v>16070296.31</v>
      </c>
    </row>
    <row r="116" spans="1:10" ht="25.5" customHeight="1">
      <c r="A116" s="76">
        <v>6</v>
      </c>
      <c r="B116" s="73" t="s">
        <v>123</v>
      </c>
      <c r="C116" s="75" t="s">
        <v>124</v>
      </c>
      <c r="D116" s="184" t="s">
        <v>283</v>
      </c>
      <c r="E116" s="66">
        <v>3074034.91</v>
      </c>
      <c r="F116" s="63">
        <v>6</v>
      </c>
      <c r="G116" s="70" t="s">
        <v>284</v>
      </c>
      <c r="H116" s="68">
        <v>84592910</v>
      </c>
      <c r="I116" s="181">
        <v>50338.8</v>
      </c>
      <c r="J116" s="69">
        <v>11794613.19</v>
      </c>
    </row>
    <row r="117" spans="1:10" ht="25.5" customHeight="1">
      <c r="A117" s="63">
        <v>7</v>
      </c>
      <c r="B117" s="77" t="s">
        <v>285</v>
      </c>
      <c r="C117" s="78">
        <v>40012190</v>
      </c>
      <c r="D117" s="185">
        <v>19000</v>
      </c>
      <c r="E117" s="66">
        <v>1572877.9</v>
      </c>
      <c r="F117" s="63">
        <v>7</v>
      </c>
      <c r="G117" s="74" t="s">
        <v>286</v>
      </c>
      <c r="H117" s="68">
        <v>84672900</v>
      </c>
      <c r="I117" s="181">
        <v>15394</v>
      </c>
      <c r="J117" s="69">
        <v>11165568.61</v>
      </c>
    </row>
    <row r="118" spans="1:10" ht="25.5" customHeight="1">
      <c r="A118" s="76">
        <v>8</v>
      </c>
      <c r="B118" s="79" t="s">
        <v>287</v>
      </c>
      <c r="C118" s="78">
        <v>44079990</v>
      </c>
      <c r="D118" s="185">
        <v>66764.3</v>
      </c>
      <c r="E118" s="80">
        <v>1157836.02</v>
      </c>
      <c r="F118" s="63">
        <v>8</v>
      </c>
      <c r="G118" s="74" t="s">
        <v>288</v>
      </c>
      <c r="H118" s="68">
        <v>68022100</v>
      </c>
      <c r="I118" s="181">
        <v>42000</v>
      </c>
      <c r="J118" s="69">
        <v>9123872.22</v>
      </c>
    </row>
    <row r="119" spans="1:10" ht="25.5" customHeight="1">
      <c r="A119" s="63">
        <v>9</v>
      </c>
      <c r="B119" s="64" t="s">
        <v>213</v>
      </c>
      <c r="C119" s="81" t="s">
        <v>214</v>
      </c>
      <c r="D119" s="184" t="s">
        <v>289</v>
      </c>
      <c r="E119" s="66">
        <v>314405.38</v>
      </c>
      <c r="F119" s="63">
        <v>9</v>
      </c>
      <c r="G119" s="67" t="s">
        <v>290</v>
      </c>
      <c r="H119" s="68">
        <v>31030019</v>
      </c>
      <c r="I119" s="181">
        <v>501000</v>
      </c>
      <c r="J119" s="69">
        <v>8979162</v>
      </c>
    </row>
    <row r="120" spans="1:10" ht="25.5" customHeight="1">
      <c r="A120" s="76">
        <v>10</v>
      </c>
      <c r="B120" s="64"/>
      <c r="C120" s="75"/>
      <c r="D120" s="184"/>
      <c r="E120" s="66"/>
      <c r="F120" s="63">
        <v>10</v>
      </c>
      <c r="G120" s="74" t="s">
        <v>119</v>
      </c>
      <c r="H120" s="68">
        <v>11071000</v>
      </c>
      <c r="I120" s="181">
        <v>432710</v>
      </c>
      <c r="J120" s="69">
        <v>7749884.96</v>
      </c>
    </row>
    <row r="121" spans="1:10" ht="25.5" customHeight="1" thickBot="1">
      <c r="A121" s="82"/>
      <c r="B121" s="83"/>
      <c r="C121" s="84"/>
      <c r="D121" s="186"/>
      <c r="E121" s="85"/>
      <c r="F121" s="86"/>
      <c r="G121" s="87"/>
      <c r="H121" s="88"/>
      <c r="I121" s="187"/>
      <c r="J121" s="89"/>
    </row>
    <row r="122" spans="1:10" ht="25.5" customHeight="1" thickBot="1">
      <c r="A122" s="435" t="s">
        <v>130</v>
      </c>
      <c r="B122" s="440"/>
      <c r="C122" s="441"/>
      <c r="D122" s="188">
        <f>SUM(D111:D121)</f>
        <v>2335716.6999999997</v>
      </c>
      <c r="E122" s="90">
        <f>SUM(E111:E121)</f>
        <v>158151090.52</v>
      </c>
      <c r="F122" s="435" t="s">
        <v>131</v>
      </c>
      <c r="G122" s="436"/>
      <c r="H122" s="436"/>
      <c r="I122" s="189">
        <f>SUM(I111:I121)</f>
        <v>2663898.4000000004</v>
      </c>
      <c r="J122" s="92">
        <f>SUM(J111:J121)</f>
        <v>234063494.11</v>
      </c>
    </row>
    <row r="123" spans="1:10" ht="25.5" customHeight="1" thickBot="1">
      <c r="A123" s="76">
        <v>11</v>
      </c>
      <c r="B123" s="93" t="s">
        <v>104</v>
      </c>
      <c r="C123" s="76"/>
      <c r="D123" s="190" t="s">
        <v>291</v>
      </c>
      <c r="E123" s="94" t="s">
        <v>38</v>
      </c>
      <c r="F123" s="95">
        <v>11</v>
      </c>
      <c r="G123" s="96" t="s">
        <v>104</v>
      </c>
      <c r="H123" s="97"/>
      <c r="I123" s="191">
        <f>I124-I122</f>
        <v>672684.4399999995</v>
      </c>
      <c r="J123" s="98">
        <f>J124-J122</f>
        <v>52526115.139999986</v>
      </c>
    </row>
    <row r="124" spans="1:10" ht="25.5" customHeight="1" thickBot="1">
      <c r="A124" s="99"/>
      <c r="B124" s="99" t="s">
        <v>40</v>
      </c>
      <c r="C124" s="99"/>
      <c r="D124" s="192">
        <f>D122</f>
        <v>2335716.6999999997</v>
      </c>
      <c r="E124" s="90">
        <v>158151090.52</v>
      </c>
      <c r="F124" s="100"/>
      <c r="G124" s="99" t="s">
        <v>40</v>
      </c>
      <c r="H124" s="101"/>
      <c r="I124" s="193">
        <v>3336582.84</v>
      </c>
      <c r="J124" s="102">
        <v>286589609.25</v>
      </c>
    </row>
    <row r="125" spans="1:10" ht="25.5" customHeight="1">
      <c r="A125" s="103"/>
      <c r="B125" s="103"/>
      <c r="C125" s="103"/>
      <c r="D125" s="194"/>
      <c r="E125" s="104"/>
      <c r="F125" s="105"/>
      <c r="G125" s="103"/>
      <c r="H125" s="103"/>
      <c r="I125" s="194"/>
      <c r="J125" s="106"/>
    </row>
    <row r="126" spans="1:10" ht="25.5" customHeight="1">
      <c r="A126" s="26"/>
      <c r="B126" s="26" t="s">
        <v>292</v>
      </c>
      <c r="C126" s="26"/>
      <c r="D126" s="195"/>
      <c r="E126" s="31"/>
      <c r="F126" s="31"/>
      <c r="G126" s="26" t="s">
        <v>293</v>
      </c>
      <c r="H126" s="26"/>
      <c r="I126" s="195"/>
      <c r="J126" s="107"/>
    </row>
    <row r="127" spans="1:10" ht="25.5" customHeight="1">
      <c r="A127" s="26"/>
      <c r="B127" s="31"/>
      <c r="C127" s="26"/>
      <c r="D127" s="195"/>
      <c r="E127" s="31"/>
      <c r="F127" s="31"/>
      <c r="G127" s="31"/>
      <c r="H127" s="26"/>
      <c r="I127" s="195"/>
      <c r="J127" s="107"/>
    </row>
    <row r="130" spans="1:10" ht="25.5" customHeight="1">
      <c r="A130" s="438" t="s">
        <v>299</v>
      </c>
      <c r="B130" s="438"/>
      <c r="C130" s="438"/>
      <c r="D130" s="438"/>
      <c r="E130" s="438"/>
      <c r="F130" s="438"/>
      <c r="G130" s="438"/>
      <c r="H130" s="438"/>
      <c r="I130" s="438"/>
      <c r="J130" s="438"/>
    </row>
    <row r="131" spans="1:10" ht="25.5" customHeight="1">
      <c r="A131" s="438" t="s">
        <v>105</v>
      </c>
      <c r="B131" s="438"/>
      <c r="C131" s="438"/>
      <c r="D131" s="438"/>
      <c r="E131" s="438"/>
      <c r="F131" s="438"/>
      <c r="G131" s="438"/>
      <c r="H131" s="438"/>
      <c r="I131" s="438"/>
      <c r="J131" s="438"/>
    </row>
    <row r="132" spans="1:10" ht="25.5" customHeight="1" thickBot="1">
      <c r="A132" s="47"/>
      <c r="B132" s="47"/>
      <c r="C132" s="47"/>
      <c r="D132" s="175"/>
      <c r="E132" s="47"/>
      <c r="F132" s="47"/>
      <c r="G132" s="47"/>
      <c r="H132" s="47"/>
      <c r="I132" s="175"/>
      <c r="J132" s="47"/>
    </row>
    <row r="133" spans="1:10" ht="25.5" customHeight="1" thickBot="1">
      <c r="A133" s="48" t="s">
        <v>2</v>
      </c>
      <c r="B133" s="439" t="s">
        <v>106</v>
      </c>
      <c r="C133" s="439"/>
      <c r="D133" s="439"/>
      <c r="E133" s="439"/>
      <c r="F133" s="48" t="s">
        <v>2</v>
      </c>
      <c r="G133" s="439" t="s">
        <v>107</v>
      </c>
      <c r="H133" s="439"/>
      <c r="I133" s="439"/>
      <c r="J133" s="439"/>
    </row>
    <row r="134" spans="1:10" ht="25.5" customHeight="1" thickBot="1">
      <c r="A134" s="49" t="s">
        <v>108</v>
      </c>
      <c r="B134" s="50" t="s">
        <v>4</v>
      </c>
      <c r="C134" s="51" t="s">
        <v>109</v>
      </c>
      <c r="D134" s="176" t="s">
        <v>274</v>
      </c>
      <c r="E134" s="51" t="s">
        <v>275</v>
      </c>
      <c r="F134" s="49" t="s">
        <v>108</v>
      </c>
      <c r="G134" s="52" t="s">
        <v>4</v>
      </c>
      <c r="H134" s="53" t="s">
        <v>109</v>
      </c>
      <c r="I134" s="177" t="s">
        <v>274</v>
      </c>
      <c r="J134" s="54" t="s">
        <v>276</v>
      </c>
    </row>
    <row r="135" spans="1:10" ht="25.5" customHeight="1">
      <c r="A135" s="55">
        <v>1</v>
      </c>
      <c r="B135" s="56" t="s">
        <v>120</v>
      </c>
      <c r="C135" s="57" t="s">
        <v>168</v>
      </c>
      <c r="D135" s="196">
        <v>4035713</v>
      </c>
      <c r="E135" s="197">
        <v>294115920.44</v>
      </c>
      <c r="F135" s="59">
        <v>1</v>
      </c>
      <c r="G135" s="60" t="s">
        <v>300</v>
      </c>
      <c r="H135" s="61">
        <v>87041027</v>
      </c>
      <c r="I135" s="179">
        <v>1144940</v>
      </c>
      <c r="J135" s="62">
        <v>107269829.78</v>
      </c>
    </row>
    <row r="136" spans="1:10" ht="25.5" customHeight="1">
      <c r="A136" s="63">
        <v>2</v>
      </c>
      <c r="B136" s="64" t="s">
        <v>112</v>
      </c>
      <c r="C136" s="65">
        <v>44079990</v>
      </c>
      <c r="D136" s="198">
        <v>1432083.4</v>
      </c>
      <c r="E136" s="199">
        <v>30070969.33</v>
      </c>
      <c r="F136" s="63">
        <v>2</v>
      </c>
      <c r="G136" s="67" t="s">
        <v>164</v>
      </c>
      <c r="H136" s="68">
        <v>22082090</v>
      </c>
      <c r="I136" s="181">
        <v>144816</v>
      </c>
      <c r="J136" s="69">
        <v>55517481.03</v>
      </c>
    </row>
    <row r="137" spans="1:10" ht="25.5" customHeight="1">
      <c r="A137" s="63">
        <v>3</v>
      </c>
      <c r="B137" s="70" t="s">
        <v>116</v>
      </c>
      <c r="C137" s="71">
        <v>10063099</v>
      </c>
      <c r="D137" s="200">
        <v>247814.61</v>
      </c>
      <c r="E137" s="199">
        <v>9107545.57</v>
      </c>
      <c r="F137" s="72">
        <v>3</v>
      </c>
      <c r="G137" s="67" t="s">
        <v>301</v>
      </c>
      <c r="H137" s="68">
        <v>84742011</v>
      </c>
      <c r="I137" s="181">
        <v>695259</v>
      </c>
      <c r="J137" s="69">
        <v>75082828.57</v>
      </c>
    </row>
    <row r="138" spans="1:10" ht="25.5" customHeight="1">
      <c r="A138" s="63">
        <v>4</v>
      </c>
      <c r="B138" s="73" t="s">
        <v>302</v>
      </c>
      <c r="C138" s="225">
        <v>94036090</v>
      </c>
      <c r="D138" s="202">
        <v>139810</v>
      </c>
      <c r="E138" s="199">
        <v>3631621.22</v>
      </c>
      <c r="F138" s="63">
        <v>4</v>
      </c>
      <c r="G138" s="74" t="s">
        <v>277</v>
      </c>
      <c r="H138" s="68">
        <v>87019090</v>
      </c>
      <c r="I138" s="181">
        <v>380104.55</v>
      </c>
      <c r="J138" s="69">
        <v>34058084.368</v>
      </c>
    </row>
    <row r="139" spans="1:10" ht="25.5" customHeight="1">
      <c r="A139" s="63">
        <v>5</v>
      </c>
      <c r="B139" s="203" t="s">
        <v>207</v>
      </c>
      <c r="C139" s="226">
        <v>11081400</v>
      </c>
      <c r="D139" s="204">
        <v>220770</v>
      </c>
      <c r="E139" s="203">
        <v>3505254.62</v>
      </c>
      <c r="F139" s="63">
        <v>5</v>
      </c>
      <c r="G139" s="74" t="s">
        <v>303</v>
      </c>
      <c r="H139" s="68">
        <v>87089990</v>
      </c>
      <c r="I139" s="181">
        <v>183240</v>
      </c>
      <c r="J139" s="69">
        <v>22706058.18</v>
      </c>
    </row>
    <row r="140" spans="1:10" ht="25.5" customHeight="1">
      <c r="A140" s="76">
        <v>6</v>
      </c>
      <c r="B140" s="70" t="s">
        <v>213</v>
      </c>
      <c r="C140" s="81" t="s">
        <v>214</v>
      </c>
      <c r="D140" s="202">
        <v>5979.1</v>
      </c>
      <c r="E140" s="199">
        <v>1562922</v>
      </c>
      <c r="F140" s="63">
        <v>6</v>
      </c>
      <c r="G140" s="70" t="s">
        <v>304</v>
      </c>
      <c r="H140" s="68">
        <v>84371010</v>
      </c>
      <c r="I140" s="181">
        <v>69255</v>
      </c>
      <c r="J140" s="69">
        <v>12195087.72</v>
      </c>
    </row>
    <row r="141" spans="1:10" ht="25.5" customHeight="1">
      <c r="A141" s="63">
        <v>7</v>
      </c>
      <c r="B141" s="77" t="s">
        <v>123</v>
      </c>
      <c r="C141" s="78">
        <v>64035900</v>
      </c>
      <c r="D141" s="205">
        <v>2034.78</v>
      </c>
      <c r="E141" s="199">
        <v>729310.22</v>
      </c>
      <c r="F141" s="63">
        <v>7</v>
      </c>
      <c r="G141" s="74" t="s">
        <v>290</v>
      </c>
      <c r="H141" s="68">
        <v>31052000</v>
      </c>
      <c r="I141" s="181">
        <v>752700</v>
      </c>
      <c r="J141" s="69">
        <v>11855142.23</v>
      </c>
    </row>
    <row r="142" spans="1:10" ht="25.5" customHeight="1">
      <c r="A142" s="76">
        <v>8</v>
      </c>
      <c r="B142" s="79" t="s">
        <v>229</v>
      </c>
      <c r="C142" s="78">
        <v>44092900</v>
      </c>
      <c r="D142" s="205">
        <v>65241</v>
      </c>
      <c r="E142" s="206">
        <v>723180.37</v>
      </c>
      <c r="F142" s="63">
        <v>8</v>
      </c>
      <c r="G142" s="74" t="s">
        <v>119</v>
      </c>
      <c r="H142" s="68">
        <v>11071000</v>
      </c>
      <c r="I142" s="181">
        <v>648520</v>
      </c>
      <c r="J142" s="69">
        <v>11330277.49</v>
      </c>
    </row>
    <row r="143" spans="1:10" ht="25.5" customHeight="1">
      <c r="A143" s="63">
        <v>9</v>
      </c>
      <c r="B143" s="64" t="s">
        <v>305</v>
      </c>
      <c r="C143" s="75" t="s">
        <v>306</v>
      </c>
      <c r="D143" s="202">
        <v>20400</v>
      </c>
      <c r="E143" s="199">
        <v>144845.23</v>
      </c>
      <c r="F143" s="63">
        <v>9</v>
      </c>
      <c r="G143" s="67" t="s">
        <v>300</v>
      </c>
      <c r="H143" s="68">
        <v>87059090</v>
      </c>
      <c r="I143" s="181">
        <v>111220</v>
      </c>
      <c r="J143" s="69">
        <v>10777108.03</v>
      </c>
    </row>
    <row r="144" spans="1:10" ht="25.5" customHeight="1">
      <c r="A144" s="76">
        <v>10</v>
      </c>
      <c r="B144" s="64"/>
      <c r="C144" s="75"/>
      <c r="D144" s="207"/>
      <c r="E144" s="199"/>
      <c r="F144" s="63">
        <v>10</v>
      </c>
      <c r="G144" s="74" t="s">
        <v>290</v>
      </c>
      <c r="H144" s="68">
        <v>31030019</v>
      </c>
      <c r="I144" s="181">
        <v>501000</v>
      </c>
      <c r="J144" s="69">
        <v>8919162.5</v>
      </c>
    </row>
    <row r="145" spans="1:10" ht="25.5" customHeight="1" thickBot="1">
      <c r="A145" s="82"/>
      <c r="B145" s="83"/>
      <c r="C145" s="84"/>
      <c r="D145" s="208"/>
      <c r="E145" s="209"/>
      <c r="F145" s="86"/>
      <c r="G145" s="87"/>
      <c r="H145" s="88"/>
      <c r="I145" s="187"/>
      <c r="J145" s="89"/>
    </row>
    <row r="146" spans="1:10" ht="25.5" customHeight="1" thickBot="1">
      <c r="A146" s="435" t="s">
        <v>130</v>
      </c>
      <c r="B146" s="440"/>
      <c r="C146" s="441"/>
      <c r="D146" s="188">
        <f>SUM(D135:D145)</f>
        <v>6169845.890000001</v>
      </c>
      <c r="E146" s="90">
        <f>SUM(E135:E145)</f>
        <v>343591569.00000006</v>
      </c>
      <c r="F146" s="435" t="s">
        <v>131</v>
      </c>
      <c r="G146" s="436"/>
      <c r="H146" s="436"/>
      <c r="I146" s="192">
        <f>SUM(I135:I145)</f>
        <v>4631054.55</v>
      </c>
      <c r="J146" s="92">
        <f>SUM(J135:J145)</f>
        <v>349711059.89800006</v>
      </c>
    </row>
    <row r="147" spans="1:10" ht="25.5" customHeight="1" thickBot="1">
      <c r="A147" s="76">
        <v>11</v>
      </c>
      <c r="B147" s="93" t="s">
        <v>104</v>
      </c>
      <c r="C147" s="76"/>
      <c r="D147" s="190" t="s">
        <v>291</v>
      </c>
      <c r="E147" s="94" t="s">
        <v>38</v>
      </c>
      <c r="F147" s="95">
        <v>11</v>
      </c>
      <c r="G147" s="96" t="s">
        <v>104</v>
      </c>
      <c r="H147" s="97"/>
      <c r="I147" s="191">
        <f>I148-I146</f>
        <v>988624.6000000006</v>
      </c>
      <c r="J147" s="98">
        <f>J148-J146</f>
        <v>61451834.44199991</v>
      </c>
    </row>
    <row r="148" spans="1:10" ht="25.5" customHeight="1" thickBot="1">
      <c r="A148" s="99"/>
      <c r="B148" s="99" t="s">
        <v>40</v>
      </c>
      <c r="C148" s="99"/>
      <c r="D148" s="192">
        <f>D146</f>
        <v>6169845.890000001</v>
      </c>
      <c r="E148" s="90">
        <v>343591569</v>
      </c>
      <c r="F148" s="100"/>
      <c r="G148" s="99" t="s">
        <v>40</v>
      </c>
      <c r="H148" s="101"/>
      <c r="I148" s="193">
        <v>5619679.15</v>
      </c>
      <c r="J148" s="102">
        <v>411162894.34</v>
      </c>
    </row>
    <row r="149" spans="1:10" ht="25.5" customHeight="1">
      <c r="A149" s="103"/>
      <c r="B149" s="103"/>
      <c r="C149" s="103"/>
      <c r="D149" s="194"/>
      <c r="E149" s="104"/>
      <c r="F149" s="105"/>
      <c r="G149" s="103"/>
      <c r="H149" s="103"/>
      <c r="I149" s="194"/>
      <c r="J149" s="106"/>
    </row>
    <row r="150" spans="1:10" ht="25.5" customHeight="1">
      <c r="A150" s="26"/>
      <c r="B150" s="26" t="s">
        <v>307</v>
      </c>
      <c r="C150" s="26"/>
      <c r="D150" s="195"/>
      <c r="E150" s="31"/>
      <c r="F150" s="31"/>
      <c r="G150" s="26" t="s">
        <v>308</v>
      </c>
      <c r="H150" s="26"/>
      <c r="I150" s="195"/>
      <c r="J150" s="107"/>
    </row>
    <row r="151" spans="1:10" ht="25.5" customHeight="1">
      <c r="A151" s="26"/>
      <c r="B151" s="31"/>
      <c r="C151" s="26"/>
      <c r="D151" s="195"/>
      <c r="E151" s="31"/>
      <c r="F151" s="31"/>
      <c r="G151" s="31"/>
      <c r="H151" s="26"/>
      <c r="I151" s="195"/>
      <c r="J151" s="107"/>
    </row>
    <row r="152" spans="1:10" ht="25.5" customHeight="1">
      <c r="A152" s="26"/>
      <c r="B152" s="31"/>
      <c r="C152" s="26"/>
      <c r="D152" s="195"/>
      <c r="E152" s="31"/>
      <c r="F152" s="31"/>
      <c r="G152" s="31"/>
      <c r="H152" s="26"/>
      <c r="I152" s="195"/>
      <c r="J152" s="107"/>
    </row>
    <row r="155" spans="1:10" ht="25.5" customHeight="1">
      <c r="A155" s="438" t="s">
        <v>337</v>
      </c>
      <c r="B155" s="438"/>
      <c r="C155" s="438"/>
      <c r="D155" s="438"/>
      <c r="E155" s="438"/>
      <c r="F155" s="438"/>
      <c r="G155" s="438"/>
      <c r="H155" s="438"/>
      <c r="I155" s="438"/>
      <c r="J155" s="438"/>
    </row>
    <row r="156" spans="1:10" ht="25.5" customHeight="1">
      <c r="A156" s="438" t="s">
        <v>105</v>
      </c>
      <c r="B156" s="438"/>
      <c r="C156" s="438"/>
      <c r="D156" s="438"/>
      <c r="E156" s="438"/>
      <c r="F156" s="438"/>
      <c r="G156" s="438"/>
      <c r="H156" s="438"/>
      <c r="I156" s="438"/>
      <c r="J156" s="438"/>
    </row>
    <row r="157" spans="1:10" ht="25.5" customHeight="1" thickBot="1">
      <c r="A157" s="47"/>
      <c r="B157" s="47"/>
      <c r="C157" s="47"/>
      <c r="D157" s="175"/>
      <c r="E157" s="47"/>
      <c r="F157" s="47"/>
      <c r="G157" s="47"/>
      <c r="H157" s="47"/>
      <c r="I157" s="175"/>
      <c r="J157" s="47"/>
    </row>
    <row r="158" spans="1:10" ht="25.5" customHeight="1" thickBot="1">
      <c r="A158" s="48" t="s">
        <v>2</v>
      </c>
      <c r="B158" s="439" t="s">
        <v>106</v>
      </c>
      <c r="C158" s="439"/>
      <c r="D158" s="439"/>
      <c r="E158" s="439"/>
      <c r="F158" s="48" t="s">
        <v>2</v>
      </c>
      <c r="G158" s="439" t="s">
        <v>107</v>
      </c>
      <c r="H158" s="439"/>
      <c r="I158" s="439"/>
      <c r="J158" s="439"/>
    </row>
    <row r="159" spans="1:10" ht="25.5" customHeight="1" thickBot="1">
      <c r="A159" s="49" t="s">
        <v>108</v>
      </c>
      <c r="B159" s="50" t="s">
        <v>4</v>
      </c>
      <c r="C159" s="51" t="s">
        <v>109</v>
      </c>
      <c r="D159" s="176" t="s">
        <v>274</v>
      </c>
      <c r="E159" s="51" t="s">
        <v>275</v>
      </c>
      <c r="F159" s="49" t="s">
        <v>108</v>
      </c>
      <c r="G159" s="52" t="s">
        <v>4</v>
      </c>
      <c r="H159" s="53" t="s">
        <v>109</v>
      </c>
      <c r="I159" s="177" t="s">
        <v>274</v>
      </c>
      <c r="J159" s="54" t="s">
        <v>276</v>
      </c>
    </row>
    <row r="160" spans="1:10" ht="25.5" customHeight="1">
      <c r="A160" s="55">
        <v>1</v>
      </c>
      <c r="B160" s="56" t="s">
        <v>120</v>
      </c>
      <c r="C160" s="57" t="s">
        <v>168</v>
      </c>
      <c r="D160" s="196">
        <v>2228630.9</v>
      </c>
      <c r="E160" s="197">
        <v>188266503.33</v>
      </c>
      <c r="F160" s="59">
        <v>1</v>
      </c>
      <c r="G160" s="60" t="s">
        <v>175</v>
      </c>
      <c r="H160" s="61">
        <v>18062090</v>
      </c>
      <c r="I160" s="179">
        <v>9846.822</v>
      </c>
      <c r="J160" s="62">
        <v>40810258.56</v>
      </c>
    </row>
    <row r="161" spans="1:10" ht="25.5" customHeight="1">
      <c r="A161" s="63">
        <v>2</v>
      </c>
      <c r="B161" s="64" t="s">
        <v>112</v>
      </c>
      <c r="C161" s="65">
        <v>44079990</v>
      </c>
      <c r="D161" s="198">
        <v>4047016.8</v>
      </c>
      <c r="E161" s="199">
        <v>98545628.93</v>
      </c>
      <c r="F161" s="63">
        <v>2</v>
      </c>
      <c r="G161" s="67" t="s">
        <v>277</v>
      </c>
      <c r="H161" s="68">
        <v>87089990</v>
      </c>
      <c r="I161" s="181">
        <v>295959</v>
      </c>
      <c r="J161" s="69">
        <v>29656841.38</v>
      </c>
    </row>
    <row r="162" spans="1:10" ht="25.5" customHeight="1">
      <c r="A162" s="63">
        <v>3</v>
      </c>
      <c r="B162" s="73" t="s">
        <v>165</v>
      </c>
      <c r="C162" s="71">
        <v>94036090</v>
      </c>
      <c r="D162" s="200">
        <v>665026.8</v>
      </c>
      <c r="E162" s="199">
        <v>11970654.97</v>
      </c>
      <c r="F162" s="72">
        <v>3</v>
      </c>
      <c r="G162" s="67" t="s">
        <v>278</v>
      </c>
      <c r="H162" s="68">
        <v>85021390</v>
      </c>
      <c r="I162" s="181">
        <v>44263</v>
      </c>
      <c r="J162" s="69">
        <v>14469118.76</v>
      </c>
    </row>
    <row r="163" spans="1:10" ht="25.5" customHeight="1">
      <c r="A163" s="63">
        <v>4</v>
      </c>
      <c r="B163" s="224" t="s">
        <v>116</v>
      </c>
      <c r="C163" s="225">
        <v>10063099</v>
      </c>
      <c r="D163" s="202">
        <v>313970.9</v>
      </c>
      <c r="E163" s="199">
        <v>10096823.41</v>
      </c>
      <c r="F163" s="63">
        <v>4</v>
      </c>
      <c r="G163" s="74" t="s">
        <v>119</v>
      </c>
      <c r="H163" s="68">
        <v>11071000</v>
      </c>
      <c r="I163" s="181">
        <v>689620</v>
      </c>
      <c r="J163" s="69">
        <v>12223225.09</v>
      </c>
    </row>
    <row r="164" spans="1:10" ht="25.5" customHeight="1">
      <c r="A164" s="63">
        <v>5</v>
      </c>
      <c r="B164" s="203" t="s">
        <v>207</v>
      </c>
      <c r="C164" s="226">
        <v>11081400</v>
      </c>
      <c r="D164" s="204">
        <v>204720</v>
      </c>
      <c r="E164" s="203">
        <v>3087524.47</v>
      </c>
      <c r="F164" s="63">
        <v>5</v>
      </c>
      <c r="G164" s="74" t="s">
        <v>338</v>
      </c>
      <c r="H164" s="68">
        <v>73089099</v>
      </c>
      <c r="I164" s="181">
        <v>127251</v>
      </c>
      <c r="J164" s="69">
        <v>11673508.51</v>
      </c>
    </row>
    <row r="165" spans="1:10" ht="25.5" customHeight="1">
      <c r="A165" s="76">
        <v>6</v>
      </c>
      <c r="B165" s="70" t="s">
        <v>118</v>
      </c>
      <c r="C165" s="75" t="s">
        <v>280</v>
      </c>
      <c r="D165" s="202">
        <v>20036.4</v>
      </c>
      <c r="E165" s="199">
        <v>1925572.72</v>
      </c>
      <c r="F165" s="63">
        <v>6</v>
      </c>
      <c r="G165" s="70" t="s">
        <v>300</v>
      </c>
      <c r="H165" s="68">
        <v>87041027</v>
      </c>
      <c r="I165" s="181">
        <v>120580</v>
      </c>
      <c r="J165" s="69">
        <v>10757704.2</v>
      </c>
    </row>
    <row r="166" spans="1:10" ht="25.5" customHeight="1">
      <c r="A166" s="63">
        <v>7</v>
      </c>
      <c r="B166" s="77" t="s">
        <v>213</v>
      </c>
      <c r="C166" s="78" t="s">
        <v>214</v>
      </c>
      <c r="D166" s="205">
        <v>534.3</v>
      </c>
      <c r="E166" s="199">
        <v>141284.22</v>
      </c>
      <c r="F166" s="63">
        <v>7</v>
      </c>
      <c r="G166" s="74" t="s">
        <v>339</v>
      </c>
      <c r="H166" s="68">
        <v>84688000</v>
      </c>
      <c r="I166" s="181">
        <v>104589</v>
      </c>
      <c r="J166" s="69">
        <v>9832033.64</v>
      </c>
    </row>
    <row r="167" spans="1:10" ht="25.5" customHeight="1">
      <c r="A167" s="76">
        <v>8</v>
      </c>
      <c r="B167" s="79" t="s">
        <v>340</v>
      </c>
      <c r="C167" s="78">
        <v>46021100</v>
      </c>
      <c r="D167" s="205">
        <v>80800</v>
      </c>
      <c r="E167" s="206">
        <v>17280.25</v>
      </c>
      <c r="F167" s="63">
        <v>8</v>
      </c>
      <c r="G167" s="74" t="s">
        <v>341</v>
      </c>
      <c r="H167" s="68">
        <v>87032449</v>
      </c>
      <c r="I167" s="181">
        <v>132084</v>
      </c>
      <c r="J167" s="69">
        <v>9533533.52</v>
      </c>
    </row>
    <row r="168" spans="1:10" ht="25.5" customHeight="1">
      <c r="A168" s="63">
        <v>9</v>
      </c>
      <c r="B168" s="64"/>
      <c r="C168" s="75"/>
      <c r="D168" s="202"/>
      <c r="E168" s="199"/>
      <c r="F168" s="63">
        <v>9</v>
      </c>
      <c r="G168" s="67" t="s">
        <v>342</v>
      </c>
      <c r="H168" s="68">
        <v>87059090</v>
      </c>
      <c r="I168" s="181">
        <v>32000</v>
      </c>
      <c r="J168" s="69">
        <v>4864935</v>
      </c>
    </row>
    <row r="169" spans="1:10" ht="25.5" customHeight="1">
      <c r="A169" s="76">
        <v>10</v>
      </c>
      <c r="B169" s="64"/>
      <c r="C169" s="75"/>
      <c r="D169" s="207"/>
      <c r="E169" s="199"/>
      <c r="F169" s="63">
        <v>10</v>
      </c>
      <c r="G169" s="74" t="s">
        <v>343</v>
      </c>
      <c r="H169" s="68">
        <v>84262000</v>
      </c>
      <c r="I169" s="181">
        <v>80830</v>
      </c>
      <c r="J169" s="69">
        <v>4800069.2</v>
      </c>
    </row>
    <row r="170" spans="1:10" ht="25.5" customHeight="1" thickBot="1">
      <c r="A170" s="82"/>
      <c r="B170" s="83"/>
      <c r="C170" s="84"/>
      <c r="D170" s="208"/>
      <c r="E170" s="209"/>
      <c r="F170" s="86"/>
      <c r="G170" s="87"/>
      <c r="H170" s="88"/>
      <c r="I170" s="187"/>
      <c r="J170" s="89"/>
    </row>
    <row r="171" spans="1:10" ht="25.5" customHeight="1" thickBot="1">
      <c r="A171" s="435" t="s">
        <v>130</v>
      </c>
      <c r="B171" s="440"/>
      <c r="C171" s="441"/>
      <c r="D171" s="188">
        <f>SUM(D160:D170)</f>
        <v>7560736.1</v>
      </c>
      <c r="E171" s="90">
        <f>SUM(E160:E170)</f>
        <v>314051272.30000013</v>
      </c>
      <c r="F171" s="435" t="s">
        <v>131</v>
      </c>
      <c r="G171" s="436"/>
      <c r="H171" s="436"/>
      <c r="I171" s="192">
        <f>SUM(I160:I170)</f>
        <v>1637022.822</v>
      </c>
      <c r="J171" s="92">
        <f>SUM(J160:J170)</f>
        <v>148621227.86</v>
      </c>
    </row>
    <row r="172" spans="1:10" ht="25.5" customHeight="1" thickBot="1">
      <c r="A172" s="76">
        <v>11</v>
      </c>
      <c r="B172" s="93" t="s">
        <v>104</v>
      </c>
      <c r="C172" s="76"/>
      <c r="D172" s="190" t="s">
        <v>291</v>
      </c>
      <c r="E172" s="94" t="s">
        <v>38</v>
      </c>
      <c r="F172" s="95">
        <v>11</v>
      </c>
      <c r="G172" s="96" t="s">
        <v>104</v>
      </c>
      <c r="H172" s="97"/>
      <c r="I172" s="191">
        <f>I173-I171</f>
        <v>931216.9999999998</v>
      </c>
      <c r="J172" s="98">
        <f>J173-J171</f>
        <v>30313859.05000004</v>
      </c>
    </row>
    <row r="173" spans="1:10" ht="25.5" customHeight="1" thickBot="1">
      <c r="A173" s="99"/>
      <c r="B173" s="99" t="s">
        <v>40</v>
      </c>
      <c r="C173" s="99"/>
      <c r="D173" s="192">
        <f>D171</f>
        <v>7560736.1</v>
      </c>
      <c r="E173" s="90">
        <f>E171</f>
        <v>314051272.30000013</v>
      </c>
      <c r="F173" s="100"/>
      <c r="G173" s="99" t="s">
        <v>40</v>
      </c>
      <c r="H173" s="101"/>
      <c r="I173" s="193">
        <v>2568239.8219999997</v>
      </c>
      <c r="J173" s="102">
        <v>178935086.91000006</v>
      </c>
    </row>
    <row r="174" spans="1:10" ht="25.5" customHeight="1">
      <c r="A174" s="103"/>
      <c r="B174" s="103"/>
      <c r="C174" s="103"/>
      <c r="D174" s="194"/>
      <c r="E174" s="104"/>
      <c r="F174" s="105"/>
      <c r="G174" s="103"/>
      <c r="H174" s="103"/>
      <c r="I174" s="194"/>
      <c r="J174" s="106"/>
    </row>
    <row r="175" spans="1:10" ht="25.5" customHeight="1">
      <c r="A175" s="26"/>
      <c r="B175" s="26" t="s">
        <v>344</v>
      </c>
      <c r="C175" s="26"/>
      <c r="D175" s="195"/>
      <c r="E175" s="31"/>
      <c r="F175" s="31"/>
      <c r="G175" s="26" t="s">
        <v>345</v>
      </c>
      <c r="H175" s="26"/>
      <c r="I175" s="195"/>
      <c r="J175" s="107"/>
    </row>
    <row r="176" spans="1:10" ht="25.5" customHeight="1">
      <c r="A176" s="26"/>
      <c r="B176" s="31"/>
      <c r="C176" s="26"/>
      <c r="D176" s="195"/>
      <c r="E176" s="31"/>
      <c r="F176" s="31"/>
      <c r="G176" s="31"/>
      <c r="H176" s="26"/>
      <c r="I176" s="195"/>
      <c r="J176" s="107"/>
    </row>
    <row r="177" spans="1:10" ht="25.5" customHeight="1">
      <c r="A177" s="26"/>
      <c r="B177" s="31"/>
      <c r="C177" s="26"/>
      <c r="D177" s="195"/>
      <c r="E177" s="31"/>
      <c r="F177" s="31"/>
      <c r="G177" s="31"/>
      <c r="H177" s="26"/>
      <c r="I177" s="195"/>
      <c r="J177" s="107"/>
    </row>
    <row r="178" spans="1:10" ht="25.5" customHeight="1">
      <c r="A178" s="26"/>
      <c r="B178" s="31"/>
      <c r="C178" s="26"/>
      <c r="D178" s="195"/>
      <c r="E178" s="31"/>
      <c r="F178" s="31"/>
      <c r="G178" s="129"/>
      <c r="H178" s="26"/>
      <c r="I178" s="195"/>
      <c r="J178" s="107"/>
    </row>
    <row r="179" spans="1:10" ht="25.5" customHeight="1">
      <c r="A179" s="26"/>
      <c r="B179" s="31"/>
      <c r="C179" s="26"/>
      <c r="D179" s="195"/>
      <c r="E179" s="31"/>
      <c r="F179" s="31"/>
      <c r="G179" s="31"/>
      <c r="H179" s="26"/>
      <c r="I179" s="195"/>
      <c r="J179" s="107"/>
    </row>
    <row r="180" spans="1:10" ht="25.5" customHeight="1">
      <c r="A180" s="438" t="s">
        <v>351</v>
      </c>
      <c r="B180" s="438"/>
      <c r="C180" s="438"/>
      <c r="D180" s="438"/>
      <c r="E180" s="438"/>
      <c r="F180" s="438"/>
      <c r="G180" s="438"/>
      <c r="H180" s="438"/>
      <c r="I180" s="438"/>
      <c r="J180" s="438"/>
    </row>
    <row r="181" spans="1:10" ht="25.5" customHeight="1">
      <c r="A181" s="438" t="s">
        <v>105</v>
      </c>
      <c r="B181" s="438"/>
      <c r="C181" s="438"/>
      <c r="D181" s="438"/>
      <c r="E181" s="438"/>
      <c r="F181" s="438"/>
      <c r="G181" s="438"/>
      <c r="H181" s="438"/>
      <c r="I181" s="438"/>
      <c r="J181" s="438"/>
    </row>
    <row r="182" spans="1:10" ht="25.5" customHeight="1" thickBot="1">
      <c r="A182" s="47"/>
      <c r="B182" s="47"/>
      <c r="C182" s="47"/>
      <c r="D182" s="175"/>
      <c r="E182" s="47"/>
      <c r="F182" s="47"/>
      <c r="G182" s="47"/>
      <c r="H182" s="47"/>
      <c r="I182" s="175"/>
      <c r="J182" s="47"/>
    </row>
    <row r="183" spans="1:10" ht="25.5" customHeight="1" thickBot="1">
      <c r="A183" s="48" t="s">
        <v>2</v>
      </c>
      <c r="B183" s="439" t="s">
        <v>106</v>
      </c>
      <c r="C183" s="439"/>
      <c r="D183" s="439"/>
      <c r="E183" s="439"/>
      <c r="F183" s="48" t="s">
        <v>2</v>
      </c>
      <c r="G183" s="439" t="s">
        <v>107</v>
      </c>
      <c r="H183" s="439"/>
      <c r="I183" s="439"/>
      <c r="J183" s="439"/>
    </row>
    <row r="184" spans="1:10" ht="25.5" customHeight="1" thickBot="1">
      <c r="A184" s="49" t="s">
        <v>108</v>
      </c>
      <c r="B184" s="50" t="s">
        <v>4</v>
      </c>
      <c r="C184" s="51" t="s">
        <v>109</v>
      </c>
      <c r="D184" s="176" t="s">
        <v>274</v>
      </c>
      <c r="E184" s="51" t="s">
        <v>275</v>
      </c>
      <c r="F184" s="49" t="s">
        <v>108</v>
      </c>
      <c r="G184" s="52" t="s">
        <v>4</v>
      </c>
      <c r="H184" s="53" t="s">
        <v>109</v>
      </c>
      <c r="I184" s="177" t="s">
        <v>274</v>
      </c>
      <c r="J184" s="54" t="s">
        <v>276</v>
      </c>
    </row>
    <row r="185" spans="1:10" ht="25.5" customHeight="1">
      <c r="A185" s="55">
        <v>1</v>
      </c>
      <c r="B185" s="56" t="s">
        <v>120</v>
      </c>
      <c r="C185" s="57" t="s">
        <v>168</v>
      </c>
      <c r="D185" s="196">
        <v>1480148.88</v>
      </c>
      <c r="E185" s="197">
        <v>156444692.04</v>
      </c>
      <c r="F185" s="59">
        <v>1</v>
      </c>
      <c r="G185" s="60" t="s">
        <v>352</v>
      </c>
      <c r="H185" s="61">
        <v>84304100</v>
      </c>
      <c r="I185" s="179">
        <v>61720</v>
      </c>
      <c r="J185" s="62">
        <v>37868121.93</v>
      </c>
    </row>
    <row r="186" spans="1:10" ht="25.5" customHeight="1">
      <c r="A186" s="63">
        <v>2</v>
      </c>
      <c r="B186" s="64" t="s">
        <v>112</v>
      </c>
      <c r="C186" s="65">
        <v>44079990</v>
      </c>
      <c r="D186" s="198">
        <v>4355942</v>
      </c>
      <c r="E186" s="199">
        <v>96215131.01</v>
      </c>
      <c r="F186" s="63">
        <v>2</v>
      </c>
      <c r="G186" s="67" t="s">
        <v>353</v>
      </c>
      <c r="H186" s="68">
        <v>73089099</v>
      </c>
      <c r="I186" s="181">
        <v>21787</v>
      </c>
      <c r="J186" s="69">
        <v>16803859.67</v>
      </c>
    </row>
    <row r="187" spans="1:10" ht="25.5" customHeight="1">
      <c r="A187" s="63">
        <v>3</v>
      </c>
      <c r="B187" s="73" t="s">
        <v>116</v>
      </c>
      <c r="C187" s="71">
        <v>10063099</v>
      </c>
      <c r="D187" s="200">
        <v>242908.15</v>
      </c>
      <c r="E187" s="199">
        <v>6867422.43</v>
      </c>
      <c r="F187" s="72">
        <v>3</v>
      </c>
      <c r="G187" s="67" t="s">
        <v>354</v>
      </c>
      <c r="H187" s="68">
        <v>22042911</v>
      </c>
      <c r="I187" s="181">
        <v>38250.62</v>
      </c>
      <c r="J187" s="69">
        <v>15529101.24</v>
      </c>
    </row>
    <row r="188" spans="1:10" ht="25.5" customHeight="1">
      <c r="A188" s="63">
        <v>4</v>
      </c>
      <c r="B188" s="228" t="s">
        <v>279</v>
      </c>
      <c r="C188" s="225">
        <v>94036090</v>
      </c>
      <c r="D188" s="202">
        <v>293181.6</v>
      </c>
      <c r="E188" s="199">
        <v>4781965.04</v>
      </c>
      <c r="F188" s="63">
        <v>4</v>
      </c>
      <c r="G188" s="74" t="s">
        <v>355</v>
      </c>
      <c r="H188" s="68">
        <v>84743110</v>
      </c>
      <c r="I188" s="181">
        <v>127520</v>
      </c>
      <c r="J188" s="69">
        <v>14319113.54</v>
      </c>
    </row>
    <row r="189" spans="1:10" ht="25.5" customHeight="1">
      <c r="A189" s="63">
        <v>5</v>
      </c>
      <c r="B189" s="203" t="s">
        <v>55</v>
      </c>
      <c r="C189" s="226">
        <v>84742011</v>
      </c>
      <c r="D189" s="204">
        <v>14120</v>
      </c>
      <c r="E189" s="203">
        <v>2100788.14</v>
      </c>
      <c r="F189" s="63">
        <v>5</v>
      </c>
      <c r="G189" s="74" t="s">
        <v>119</v>
      </c>
      <c r="H189" s="68">
        <v>11071000</v>
      </c>
      <c r="I189" s="181">
        <v>668960</v>
      </c>
      <c r="J189" s="69">
        <v>11487159.42</v>
      </c>
    </row>
    <row r="190" spans="1:10" ht="25.5" customHeight="1">
      <c r="A190" s="76">
        <v>6</v>
      </c>
      <c r="B190" s="70" t="s">
        <v>118</v>
      </c>
      <c r="C190" s="75" t="s">
        <v>280</v>
      </c>
      <c r="D190" s="202">
        <v>20135.2</v>
      </c>
      <c r="E190" s="199">
        <v>1940528.12</v>
      </c>
      <c r="F190" s="63">
        <v>6</v>
      </c>
      <c r="G190" s="70" t="s">
        <v>356</v>
      </c>
      <c r="H190" s="68">
        <v>73129000</v>
      </c>
      <c r="I190" s="181">
        <v>304580</v>
      </c>
      <c r="J190" s="69">
        <v>10386595.46</v>
      </c>
    </row>
    <row r="191" spans="1:10" ht="25.5" customHeight="1">
      <c r="A191" s="63">
        <v>7</v>
      </c>
      <c r="B191" s="77" t="s">
        <v>357</v>
      </c>
      <c r="C191" s="78">
        <v>11081400</v>
      </c>
      <c r="D191" s="205">
        <v>100350</v>
      </c>
      <c r="E191" s="199">
        <v>1582108.31</v>
      </c>
      <c r="F191" s="63">
        <v>7</v>
      </c>
      <c r="G191" s="74" t="s">
        <v>358</v>
      </c>
      <c r="H191" s="68">
        <v>84223000</v>
      </c>
      <c r="I191" s="181">
        <v>7007</v>
      </c>
      <c r="J191" s="69">
        <v>7503244</v>
      </c>
    </row>
    <row r="192" spans="1:10" ht="25.5" customHeight="1">
      <c r="A192" s="76">
        <v>8</v>
      </c>
      <c r="B192" s="79" t="s">
        <v>229</v>
      </c>
      <c r="C192" s="78">
        <v>44092900</v>
      </c>
      <c r="D192" s="205">
        <v>80216</v>
      </c>
      <c r="E192" s="206">
        <v>824384.46</v>
      </c>
      <c r="F192" s="63">
        <v>8</v>
      </c>
      <c r="G192" s="74" t="s">
        <v>359</v>
      </c>
      <c r="H192" s="68">
        <v>33079090</v>
      </c>
      <c r="I192" s="181">
        <v>1592</v>
      </c>
      <c r="J192" s="69">
        <v>5762372.51</v>
      </c>
    </row>
    <row r="193" spans="1:10" ht="25.5" customHeight="1">
      <c r="A193" s="63">
        <v>9</v>
      </c>
      <c r="B193" s="64"/>
      <c r="C193" s="75"/>
      <c r="D193" s="202"/>
      <c r="E193" s="199"/>
      <c r="F193" s="63">
        <v>9</v>
      </c>
      <c r="G193" s="67" t="s">
        <v>360</v>
      </c>
      <c r="H193" s="68">
        <v>85021390</v>
      </c>
      <c r="I193" s="181">
        <v>47380</v>
      </c>
      <c r="J193" s="69">
        <v>4887195.73</v>
      </c>
    </row>
    <row r="194" spans="1:10" ht="25.5" customHeight="1">
      <c r="A194" s="76">
        <v>10</v>
      </c>
      <c r="B194" s="64"/>
      <c r="C194" s="75"/>
      <c r="D194" s="207"/>
      <c r="E194" s="199"/>
      <c r="F194" s="63">
        <v>10</v>
      </c>
      <c r="G194" s="74" t="s">
        <v>361</v>
      </c>
      <c r="H194" s="68">
        <v>22083000</v>
      </c>
      <c r="I194" s="181">
        <v>9192.27</v>
      </c>
      <c r="J194" s="69">
        <v>2676853.4</v>
      </c>
    </row>
    <row r="195" spans="1:10" ht="25.5" customHeight="1" thickBot="1">
      <c r="A195" s="82"/>
      <c r="B195" s="83"/>
      <c r="C195" s="84"/>
      <c r="D195" s="208"/>
      <c r="E195" s="209"/>
      <c r="F195" s="86"/>
      <c r="G195" s="87"/>
      <c r="H195" s="88"/>
      <c r="I195" s="187"/>
      <c r="J195" s="89"/>
    </row>
    <row r="196" spans="1:10" ht="25.5" customHeight="1" thickBot="1">
      <c r="A196" s="435" t="s">
        <v>130</v>
      </c>
      <c r="B196" s="440"/>
      <c r="C196" s="441"/>
      <c r="D196" s="188">
        <f>SUM(D185:D195)</f>
        <v>6587001.83</v>
      </c>
      <c r="E196" s="90">
        <f>SUM(E185:E195)</f>
        <v>270757019.54999995</v>
      </c>
      <c r="F196" s="435" t="s">
        <v>131</v>
      </c>
      <c r="G196" s="436"/>
      <c r="H196" s="436"/>
      <c r="I196" s="192">
        <f>SUM(I185:I195)</f>
        <v>1287988.8900000001</v>
      </c>
      <c r="J196" s="92">
        <f>SUM(J185:J195)</f>
        <v>127223616.9</v>
      </c>
    </row>
    <row r="197" spans="1:10" ht="25.5" customHeight="1" thickBot="1">
      <c r="A197" s="76">
        <v>11</v>
      </c>
      <c r="B197" s="93" t="s">
        <v>104</v>
      </c>
      <c r="C197" s="76"/>
      <c r="D197" s="190" t="s">
        <v>291</v>
      </c>
      <c r="E197" s="94" t="s">
        <v>38</v>
      </c>
      <c r="F197" s="95">
        <v>11</v>
      </c>
      <c r="G197" s="96" t="s">
        <v>104</v>
      </c>
      <c r="H197" s="97"/>
      <c r="I197" s="191">
        <f>I198-I196</f>
        <v>670997.7</v>
      </c>
      <c r="J197" s="98">
        <f>J198-J196</f>
        <v>17722024.129999995</v>
      </c>
    </row>
    <row r="198" spans="1:10" ht="25.5" customHeight="1" thickBot="1">
      <c r="A198" s="99"/>
      <c r="B198" s="99" t="s">
        <v>40</v>
      </c>
      <c r="C198" s="99"/>
      <c r="D198" s="192">
        <f>D196</f>
        <v>6587001.83</v>
      </c>
      <c r="E198" s="90">
        <f>E196</f>
        <v>270757019.54999995</v>
      </c>
      <c r="F198" s="100"/>
      <c r="G198" s="99" t="s">
        <v>40</v>
      </c>
      <c r="H198" s="101"/>
      <c r="I198" s="193">
        <v>1958986.59</v>
      </c>
      <c r="J198" s="102">
        <v>144945641.03</v>
      </c>
    </row>
    <row r="199" spans="1:10" ht="25.5" customHeight="1">
      <c r="A199" s="103"/>
      <c r="B199" s="103"/>
      <c r="C199" s="103"/>
      <c r="D199" s="194"/>
      <c r="E199" s="104"/>
      <c r="F199" s="105"/>
      <c r="G199" s="103"/>
      <c r="H199" s="103"/>
      <c r="I199" s="194"/>
      <c r="J199" s="106"/>
    </row>
    <row r="200" spans="1:10" ht="25.5" customHeight="1">
      <c r="A200" s="404" t="s">
        <v>362</v>
      </c>
      <c r="B200" s="404"/>
      <c r="C200" s="404"/>
      <c r="D200" s="404"/>
      <c r="E200" s="404"/>
      <c r="F200" s="229"/>
      <c r="G200" s="404" t="s">
        <v>363</v>
      </c>
      <c r="H200" s="404"/>
      <c r="I200" s="404"/>
      <c r="J200" s="404"/>
    </row>
    <row r="201" spans="1:10" ht="25.5" customHeight="1">
      <c r="A201" s="26"/>
      <c r="B201" s="31"/>
      <c r="C201" s="26"/>
      <c r="D201" s="195"/>
      <c r="E201" s="31"/>
      <c r="F201" s="31"/>
      <c r="G201" s="31"/>
      <c r="H201" s="26"/>
      <c r="I201" s="195"/>
      <c r="J201" s="107"/>
    </row>
    <row r="203" spans="1:10" ht="25.5" customHeight="1">
      <c r="A203" s="438" t="s">
        <v>383</v>
      </c>
      <c r="B203" s="438"/>
      <c r="C203" s="438"/>
      <c r="D203" s="438"/>
      <c r="E203" s="438"/>
      <c r="F203" s="438"/>
      <c r="G203" s="438"/>
      <c r="H203" s="438"/>
      <c r="I203" s="438"/>
      <c r="J203" s="438"/>
    </row>
    <row r="204" spans="1:10" ht="25.5" customHeight="1">
      <c r="A204" s="438" t="s">
        <v>105</v>
      </c>
      <c r="B204" s="438"/>
      <c r="C204" s="438"/>
      <c r="D204" s="438"/>
      <c r="E204" s="438"/>
      <c r="F204" s="438"/>
      <c r="G204" s="438"/>
      <c r="H204" s="438"/>
      <c r="I204" s="438"/>
      <c r="J204" s="438"/>
    </row>
    <row r="205" spans="1:10" ht="25.5" customHeight="1" thickBot="1">
      <c r="A205" s="47"/>
      <c r="B205" s="47"/>
      <c r="C205" s="47"/>
      <c r="D205" s="175"/>
      <c r="E205" s="47"/>
      <c r="F205" s="47"/>
      <c r="G205" s="47"/>
      <c r="H205" s="47"/>
      <c r="I205" s="175"/>
      <c r="J205" s="47"/>
    </row>
    <row r="206" spans="1:10" ht="25.5" customHeight="1" thickBot="1">
      <c r="A206" s="48" t="s">
        <v>2</v>
      </c>
      <c r="B206" s="439" t="s">
        <v>106</v>
      </c>
      <c r="C206" s="439"/>
      <c r="D206" s="439"/>
      <c r="E206" s="439"/>
      <c r="F206" s="48" t="s">
        <v>2</v>
      </c>
      <c r="G206" s="439" t="s">
        <v>107</v>
      </c>
      <c r="H206" s="439"/>
      <c r="I206" s="439"/>
      <c r="J206" s="439"/>
    </row>
    <row r="207" spans="1:10" ht="25.5" customHeight="1" thickBot="1">
      <c r="A207" s="49" t="s">
        <v>108</v>
      </c>
      <c r="B207" s="50" t="s">
        <v>4</v>
      </c>
      <c r="C207" s="51" t="s">
        <v>109</v>
      </c>
      <c r="D207" s="176" t="s">
        <v>274</v>
      </c>
      <c r="E207" s="51" t="s">
        <v>275</v>
      </c>
      <c r="F207" s="49" t="s">
        <v>108</v>
      </c>
      <c r="G207" s="52" t="s">
        <v>4</v>
      </c>
      <c r="H207" s="53" t="s">
        <v>109</v>
      </c>
      <c r="I207" s="177" t="s">
        <v>274</v>
      </c>
      <c r="J207" s="54" t="s">
        <v>276</v>
      </c>
    </row>
    <row r="208" spans="1:10" ht="25.5" customHeight="1">
      <c r="A208" s="55">
        <v>1</v>
      </c>
      <c r="B208" s="56" t="s">
        <v>384</v>
      </c>
      <c r="C208" s="57">
        <v>44079990</v>
      </c>
      <c r="D208" s="196">
        <v>7253610</v>
      </c>
      <c r="E208" s="197">
        <v>155568476.26</v>
      </c>
      <c r="F208" s="59">
        <v>1</v>
      </c>
      <c r="G208" s="60" t="s">
        <v>385</v>
      </c>
      <c r="H208" s="61">
        <v>87059050</v>
      </c>
      <c r="I208" s="179">
        <v>151900</v>
      </c>
      <c r="J208" s="62">
        <v>17559543.71</v>
      </c>
    </row>
    <row r="209" spans="1:10" ht="25.5" customHeight="1">
      <c r="A209" s="63">
        <v>2</v>
      </c>
      <c r="B209" s="64" t="s">
        <v>120</v>
      </c>
      <c r="C209" s="263" t="s">
        <v>168</v>
      </c>
      <c r="D209" s="198">
        <v>1327198</v>
      </c>
      <c r="E209" s="199">
        <v>104063031.95</v>
      </c>
      <c r="F209" s="63">
        <v>2</v>
      </c>
      <c r="G209" s="67" t="s">
        <v>167</v>
      </c>
      <c r="H209" s="68">
        <v>84772020</v>
      </c>
      <c r="I209" s="181">
        <v>47950</v>
      </c>
      <c r="J209" s="69">
        <v>8810478</v>
      </c>
    </row>
    <row r="210" spans="1:10" ht="25.5" customHeight="1">
      <c r="A210" s="63">
        <v>3</v>
      </c>
      <c r="B210" s="235" t="s">
        <v>279</v>
      </c>
      <c r="C210" s="71">
        <v>94036090</v>
      </c>
      <c r="D210" s="200">
        <v>1519933.6</v>
      </c>
      <c r="E210" s="199">
        <v>24901172.93</v>
      </c>
      <c r="F210" s="72">
        <v>3</v>
      </c>
      <c r="G210" s="67" t="s">
        <v>386</v>
      </c>
      <c r="H210" s="68">
        <v>87089990</v>
      </c>
      <c r="I210" s="181">
        <v>82190</v>
      </c>
      <c r="J210" s="69">
        <v>8026545.1</v>
      </c>
    </row>
    <row r="211" spans="1:10" ht="25.5" customHeight="1">
      <c r="A211" s="63">
        <v>4</v>
      </c>
      <c r="B211" s="228" t="s">
        <v>387</v>
      </c>
      <c r="C211" s="225">
        <v>12119099</v>
      </c>
      <c r="D211" s="202">
        <v>16442.4</v>
      </c>
      <c r="E211" s="199">
        <v>9552391.08</v>
      </c>
      <c r="F211" s="63">
        <v>4</v>
      </c>
      <c r="G211" s="74" t="s">
        <v>388</v>
      </c>
      <c r="H211" s="68">
        <v>84798220</v>
      </c>
      <c r="I211" s="181">
        <v>30720</v>
      </c>
      <c r="J211" s="69">
        <v>5445380.97</v>
      </c>
    </row>
    <row r="212" spans="1:10" ht="25.5" customHeight="1">
      <c r="A212" s="63">
        <v>5</v>
      </c>
      <c r="B212" s="203" t="s">
        <v>118</v>
      </c>
      <c r="C212" s="226">
        <v>21011190</v>
      </c>
      <c r="D212" s="204">
        <v>13334.5</v>
      </c>
      <c r="E212" s="203">
        <v>4037525.92</v>
      </c>
      <c r="F212" s="63">
        <v>5</v>
      </c>
      <c r="G212" s="74" t="s">
        <v>389</v>
      </c>
      <c r="H212" s="68">
        <v>90158090</v>
      </c>
      <c r="I212" s="181">
        <v>644</v>
      </c>
      <c r="J212" s="69">
        <v>4789654.6</v>
      </c>
    </row>
    <row r="213" spans="1:10" ht="25.5" customHeight="1">
      <c r="A213" s="76">
        <v>6</v>
      </c>
      <c r="B213" s="70" t="s">
        <v>116</v>
      </c>
      <c r="C213" s="75" t="s">
        <v>390</v>
      </c>
      <c r="D213" s="202">
        <v>105102.9</v>
      </c>
      <c r="E213" s="199">
        <v>3374244.19</v>
      </c>
      <c r="F213" s="63">
        <v>6</v>
      </c>
      <c r="G213" s="70" t="s">
        <v>391</v>
      </c>
      <c r="H213" s="68">
        <v>73084090</v>
      </c>
      <c r="I213" s="181">
        <v>34140</v>
      </c>
      <c r="J213" s="69">
        <v>4345920.01</v>
      </c>
    </row>
    <row r="214" spans="1:10" ht="25.5" customHeight="1">
      <c r="A214" s="63">
        <v>7</v>
      </c>
      <c r="B214" s="77" t="s">
        <v>357</v>
      </c>
      <c r="C214" s="78">
        <v>11081400</v>
      </c>
      <c r="D214" s="205">
        <v>95835</v>
      </c>
      <c r="E214" s="199">
        <v>1522000.29</v>
      </c>
      <c r="F214" s="63">
        <v>7</v>
      </c>
      <c r="G214" s="74" t="s">
        <v>392</v>
      </c>
      <c r="H214" s="68">
        <v>85011029</v>
      </c>
      <c r="I214" s="181">
        <v>2043</v>
      </c>
      <c r="J214" s="69">
        <v>4319517.94</v>
      </c>
    </row>
    <row r="215" spans="1:10" ht="25.5" customHeight="1">
      <c r="A215" s="76">
        <v>8</v>
      </c>
      <c r="B215" s="79" t="s">
        <v>393</v>
      </c>
      <c r="C215" s="78">
        <v>44092900</v>
      </c>
      <c r="D215" s="205">
        <v>2363</v>
      </c>
      <c r="E215" s="206">
        <v>174946.72</v>
      </c>
      <c r="F215" s="63">
        <v>8</v>
      </c>
      <c r="G215" s="74" t="s">
        <v>119</v>
      </c>
      <c r="H215" s="68">
        <v>11071000</v>
      </c>
      <c r="I215" s="181">
        <v>239870</v>
      </c>
      <c r="J215" s="69">
        <v>4056084.5</v>
      </c>
    </row>
    <row r="216" spans="1:10" ht="25.5" customHeight="1">
      <c r="A216" s="63">
        <v>9</v>
      </c>
      <c r="B216" s="64"/>
      <c r="C216" s="75"/>
      <c r="D216" s="202"/>
      <c r="E216" s="199"/>
      <c r="F216" s="63">
        <v>9</v>
      </c>
      <c r="G216" s="67" t="s">
        <v>394</v>
      </c>
      <c r="H216" s="68">
        <v>83091000</v>
      </c>
      <c r="I216" s="181">
        <v>50610</v>
      </c>
      <c r="J216" s="69">
        <v>2843518.98</v>
      </c>
    </row>
    <row r="217" spans="1:10" ht="25.5" customHeight="1">
      <c r="A217" s="76">
        <v>10</v>
      </c>
      <c r="B217" s="64"/>
      <c r="C217" s="75"/>
      <c r="D217" s="207"/>
      <c r="E217" s="199"/>
      <c r="F217" s="63">
        <v>10</v>
      </c>
      <c r="G217" s="74" t="s">
        <v>395</v>
      </c>
      <c r="H217" s="68">
        <v>69109000</v>
      </c>
      <c r="I217" s="181">
        <v>1475</v>
      </c>
      <c r="J217" s="69">
        <v>2367380.73</v>
      </c>
    </row>
    <row r="218" spans="1:10" ht="25.5" customHeight="1" thickBot="1">
      <c r="A218" s="82"/>
      <c r="B218" s="83"/>
      <c r="C218" s="84"/>
      <c r="D218" s="208"/>
      <c r="E218" s="209"/>
      <c r="F218" s="86"/>
      <c r="G218" s="87"/>
      <c r="H218" s="88"/>
      <c r="I218" s="187"/>
      <c r="J218" s="89"/>
    </row>
    <row r="219" spans="1:10" ht="25.5" customHeight="1" thickBot="1">
      <c r="A219" s="435" t="s">
        <v>130</v>
      </c>
      <c r="B219" s="440"/>
      <c r="C219" s="441"/>
      <c r="D219" s="188">
        <f>SUM(D208:D218)</f>
        <v>10333819.4</v>
      </c>
      <c r="E219" s="90">
        <f>SUM(E208:E218)</f>
        <v>303193789.34000003</v>
      </c>
      <c r="F219" s="435" t="s">
        <v>131</v>
      </c>
      <c r="G219" s="436"/>
      <c r="H219" s="436"/>
      <c r="I219" s="192">
        <f>SUM(I208:I218)</f>
        <v>641542</v>
      </c>
      <c r="J219" s="92">
        <f>SUM(J208:J218)</f>
        <v>62564024.53999999</v>
      </c>
    </row>
    <row r="220" spans="1:10" ht="25.5" customHeight="1" thickBot="1">
      <c r="A220" s="76">
        <v>11</v>
      </c>
      <c r="B220" s="93" t="s">
        <v>104</v>
      </c>
      <c r="C220" s="76"/>
      <c r="D220" s="190" t="s">
        <v>291</v>
      </c>
      <c r="E220" s="94" t="s">
        <v>38</v>
      </c>
      <c r="F220" s="95">
        <v>11</v>
      </c>
      <c r="G220" s="96" t="s">
        <v>104</v>
      </c>
      <c r="H220" s="97"/>
      <c r="I220" s="191">
        <f>I221-I219</f>
        <v>425630.1399999999</v>
      </c>
      <c r="J220" s="98">
        <f>J221-J219</f>
        <v>20884771.60000001</v>
      </c>
    </row>
    <row r="221" spans="1:10" ht="25.5" customHeight="1" thickBot="1">
      <c r="A221" s="99"/>
      <c r="B221" s="99" t="s">
        <v>40</v>
      </c>
      <c r="C221" s="99"/>
      <c r="D221" s="192">
        <f>D219</f>
        <v>10333819.4</v>
      </c>
      <c r="E221" s="90">
        <f>E219</f>
        <v>303193789.34000003</v>
      </c>
      <c r="F221" s="100"/>
      <c r="G221" s="99" t="s">
        <v>40</v>
      </c>
      <c r="H221" s="101"/>
      <c r="I221" s="193">
        <v>1067172.14</v>
      </c>
      <c r="J221" s="102">
        <v>83448796.14</v>
      </c>
    </row>
    <row r="222" spans="1:10" ht="25.5" customHeight="1">
      <c r="A222" s="103"/>
      <c r="B222" s="103"/>
      <c r="C222" s="103"/>
      <c r="D222" s="194"/>
      <c r="E222" s="104"/>
      <c r="F222" s="105"/>
      <c r="G222" s="103"/>
      <c r="H222" s="103"/>
      <c r="I222" s="194"/>
      <c r="J222" s="106"/>
    </row>
    <row r="223" spans="1:10" ht="25.5" customHeight="1">
      <c r="A223" s="404" t="s">
        <v>396</v>
      </c>
      <c r="B223" s="404"/>
      <c r="C223" s="404"/>
      <c r="D223" s="404"/>
      <c r="E223" s="404"/>
      <c r="F223" s="229"/>
      <c r="G223" s="404" t="s">
        <v>397</v>
      </c>
      <c r="H223" s="404"/>
      <c r="I223" s="404"/>
      <c r="J223" s="404"/>
    </row>
    <row r="224" spans="1:10" ht="25.5" customHeight="1">
      <c r="A224" s="26"/>
      <c r="B224" s="31"/>
      <c r="C224" s="26"/>
      <c r="D224" s="195"/>
      <c r="E224" s="31"/>
      <c r="F224" s="31"/>
      <c r="G224" s="31"/>
      <c r="H224" s="26"/>
      <c r="I224" s="195"/>
      <c r="J224" s="107"/>
    </row>
    <row r="225" spans="1:10" ht="25.5" customHeight="1">
      <c r="A225" s="26"/>
      <c r="B225" s="31"/>
      <c r="C225" s="26"/>
      <c r="D225" s="195"/>
      <c r="E225" s="31"/>
      <c r="F225" s="31"/>
      <c r="G225" s="31"/>
      <c r="H225" s="26"/>
      <c r="I225" s="195"/>
      <c r="J225" s="107"/>
    </row>
    <row r="226" spans="1:10" ht="25.5" customHeight="1">
      <c r="A226" s="438" t="s">
        <v>431</v>
      </c>
      <c r="B226" s="438"/>
      <c r="C226" s="438"/>
      <c r="D226" s="438"/>
      <c r="E226" s="438"/>
      <c r="F226" s="438"/>
      <c r="G226" s="438"/>
      <c r="H226" s="438"/>
      <c r="I226" s="438"/>
      <c r="J226" s="438"/>
    </row>
    <row r="227" spans="1:10" ht="25.5" customHeight="1">
      <c r="A227" s="438" t="s">
        <v>105</v>
      </c>
      <c r="B227" s="438"/>
      <c r="C227" s="438"/>
      <c r="D227" s="438"/>
      <c r="E227" s="438"/>
      <c r="F227" s="438"/>
      <c r="G227" s="438"/>
      <c r="H227" s="438"/>
      <c r="I227" s="438"/>
      <c r="J227" s="438"/>
    </row>
    <row r="228" spans="1:10" ht="25.5" customHeight="1" thickBot="1">
      <c r="A228" s="47"/>
      <c r="B228" s="47"/>
      <c r="C228" s="47"/>
      <c r="D228" s="175"/>
      <c r="E228" s="47"/>
      <c r="F228" s="47"/>
      <c r="G228" s="47"/>
      <c r="H228" s="47"/>
      <c r="I228" s="175"/>
      <c r="J228" s="47"/>
    </row>
    <row r="229" spans="1:10" ht="25.5" customHeight="1" thickBot="1">
      <c r="A229" s="48" t="s">
        <v>2</v>
      </c>
      <c r="B229" s="439" t="s">
        <v>106</v>
      </c>
      <c r="C229" s="439"/>
      <c r="D229" s="439"/>
      <c r="E229" s="439"/>
      <c r="F229" s="48" t="s">
        <v>2</v>
      </c>
      <c r="G229" s="439" t="s">
        <v>107</v>
      </c>
      <c r="H229" s="439"/>
      <c r="I229" s="439"/>
      <c r="J229" s="439"/>
    </row>
    <row r="230" spans="1:10" ht="25.5" customHeight="1" thickBot="1">
      <c r="A230" s="49" t="s">
        <v>108</v>
      </c>
      <c r="B230" s="50" t="s">
        <v>4</v>
      </c>
      <c r="C230" s="51" t="s">
        <v>109</v>
      </c>
      <c r="D230" s="176" t="s">
        <v>274</v>
      </c>
      <c r="E230" s="51" t="s">
        <v>275</v>
      </c>
      <c r="F230" s="49" t="s">
        <v>108</v>
      </c>
      <c r="G230" s="52" t="s">
        <v>4</v>
      </c>
      <c r="H230" s="53" t="s">
        <v>109</v>
      </c>
      <c r="I230" s="177" t="s">
        <v>274</v>
      </c>
      <c r="J230" s="54" t="s">
        <v>276</v>
      </c>
    </row>
    <row r="231" spans="1:10" ht="25.5" customHeight="1">
      <c r="A231" s="55">
        <v>1</v>
      </c>
      <c r="B231" s="56" t="s">
        <v>120</v>
      </c>
      <c r="C231" s="256" t="s">
        <v>168</v>
      </c>
      <c r="D231" s="196">
        <v>950343</v>
      </c>
      <c r="E231" s="197">
        <v>68307575.78</v>
      </c>
      <c r="F231" s="59">
        <v>1</v>
      </c>
      <c r="G231" s="60" t="s">
        <v>246</v>
      </c>
      <c r="H231" s="61">
        <v>85023910</v>
      </c>
      <c r="I231" s="179">
        <v>77205</v>
      </c>
      <c r="J231" s="62">
        <v>85909548.01</v>
      </c>
    </row>
    <row r="232" spans="1:10" ht="25.5" customHeight="1">
      <c r="A232" s="63">
        <v>2</v>
      </c>
      <c r="B232" s="247" t="s">
        <v>279</v>
      </c>
      <c r="C232" s="65">
        <v>94036090</v>
      </c>
      <c r="D232" s="198">
        <v>664221.6</v>
      </c>
      <c r="E232" s="248">
        <v>17300737.146</v>
      </c>
      <c r="F232" s="63">
        <v>2</v>
      </c>
      <c r="G232" s="67" t="s">
        <v>432</v>
      </c>
      <c r="H232" s="68">
        <v>84219999</v>
      </c>
      <c r="I232" s="181">
        <v>4478</v>
      </c>
      <c r="J232" s="69">
        <v>15131973.53</v>
      </c>
    </row>
    <row r="233" spans="1:10" ht="25.5" customHeight="1">
      <c r="A233" s="63">
        <v>3</v>
      </c>
      <c r="B233" s="235" t="s">
        <v>433</v>
      </c>
      <c r="C233" s="71">
        <v>40012190</v>
      </c>
      <c r="D233" s="200">
        <v>230200</v>
      </c>
      <c r="E233" s="248">
        <v>12979918.18</v>
      </c>
      <c r="F233" s="72">
        <v>3</v>
      </c>
      <c r="G233" s="67" t="s">
        <v>434</v>
      </c>
      <c r="H233" s="68">
        <v>84385010</v>
      </c>
      <c r="I233" s="181">
        <v>31550</v>
      </c>
      <c r="J233" s="69">
        <v>13753646</v>
      </c>
    </row>
    <row r="234" spans="1:10" ht="25.5" customHeight="1">
      <c r="A234" s="63">
        <v>4</v>
      </c>
      <c r="B234" s="228" t="s">
        <v>112</v>
      </c>
      <c r="C234" s="225">
        <v>44079990</v>
      </c>
      <c r="D234" s="202">
        <v>523518.2</v>
      </c>
      <c r="E234" s="248">
        <v>9712348.19</v>
      </c>
      <c r="F234" s="63">
        <v>4</v>
      </c>
      <c r="G234" s="74" t="s">
        <v>435</v>
      </c>
      <c r="H234" s="68">
        <v>87059090</v>
      </c>
      <c r="I234" s="181">
        <v>66500</v>
      </c>
      <c r="J234" s="69">
        <v>9787185</v>
      </c>
    </row>
    <row r="235" spans="1:10" ht="25.5" customHeight="1">
      <c r="A235" s="63">
        <v>5</v>
      </c>
      <c r="B235" s="203" t="s">
        <v>116</v>
      </c>
      <c r="C235" s="226">
        <v>10063099</v>
      </c>
      <c r="D235" s="204">
        <v>264080.93</v>
      </c>
      <c r="E235" s="249">
        <v>7613155.69</v>
      </c>
      <c r="F235" s="63">
        <v>5</v>
      </c>
      <c r="G235" s="250" t="s">
        <v>436</v>
      </c>
      <c r="H235" s="68">
        <v>85372090</v>
      </c>
      <c r="I235" s="181">
        <v>36245</v>
      </c>
      <c r="J235" s="69">
        <v>8875318.5</v>
      </c>
    </row>
    <row r="236" spans="1:10" ht="25.5" customHeight="1">
      <c r="A236" s="76">
        <v>6</v>
      </c>
      <c r="B236" s="70" t="s">
        <v>357</v>
      </c>
      <c r="C236" s="75" t="s">
        <v>208</v>
      </c>
      <c r="D236" s="202">
        <v>95311</v>
      </c>
      <c r="E236" s="248">
        <v>1511957.71</v>
      </c>
      <c r="F236" s="63">
        <v>6</v>
      </c>
      <c r="G236" s="70" t="s">
        <v>437</v>
      </c>
      <c r="H236" s="68">
        <v>79070099</v>
      </c>
      <c r="I236" s="181">
        <v>201155</v>
      </c>
      <c r="J236" s="69">
        <v>7358063.52</v>
      </c>
    </row>
    <row r="237" spans="1:10" ht="25.5" customHeight="1">
      <c r="A237" s="63">
        <v>7</v>
      </c>
      <c r="B237" s="77" t="s">
        <v>438</v>
      </c>
      <c r="C237" s="275" t="s">
        <v>515</v>
      </c>
      <c r="D237" s="205">
        <v>887.28</v>
      </c>
      <c r="E237" s="248">
        <v>437214.4</v>
      </c>
      <c r="F237" s="63">
        <v>7</v>
      </c>
      <c r="G237" s="74" t="s">
        <v>356</v>
      </c>
      <c r="H237" s="68">
        <v>73129000</v>
      </c>
      <c r="I237" s="181">
        <v>200349</v>
      </c>
      <c r="J237" s="69">
        <v>6595078.83</v>
      </c>
    </row>
    <row r="238" spans="1:10" ht="25.5" customHeight="1">
      <c r="A238" s="76">
        <v>8</v>
      </c>
      <c r="B238" s="79" t="s">
        <v>142</v>
      </c>
      <c r="C238" s="78">
        <v>44029090</v>
      </c>
      <c r="D238" s="205">
        <v>31800</v>
      </c>
      <c r="E238" s="206">
        <v>115193.98</v>
      </c>
      <c r="F238" s="63">
        <v>8</v>
      </c>
      <c r="G238" s="74" t="s">
        <v>119</v>
      </c>
      <c r="H238" s="68">
        <v>11071000</v>
      </c>
      <c r="I238" s="181">
        <v>240880</v>
      </c>
      <c r="J238" s="69">
        <v>4103051.35</v>
      </c>
    </row>
    <row r="239" spans="1:10" ht="25.5" customHeight="1">
      <c r="A239" s="63">
        <v>9</v>
      </c>
      <c r="B239" s="64"/>
      <c r="C239" s="75"/>
      <c r="D239" s="202"/>
      <c r="E239" s="199"/>
      <c r="F239" s="63">
        <v>9</v>
      </c>
      <c r="G239" s="67" t="s">
        <v>439</v>
      </c>
      <c r="H239" s="68">
        <v>94054050</v>
      </c>
      <c r="I239" s="181">
        <v>2379</v>
      </c>
      <c r="J239" s="69">
        <v>3952429.38</v>
      </c>
    </row>
    <row r="240" spans="1:10" ht="25.5" customHeight="1">
      <c r="A240" s="76">
        <v>10</v>
      </c>
      <c r="B240" s="64"/>
      <c r="C240" s="75"/>
      <c r="D240" s="207"/>
      <c r="E240" s="199"/>
      <c r="F240" s="63">
        <v>10</v>
      </c>
      <c r="G240" s="74" t="s">
        <v>440</v>
      </c>
      <c r="H240" s="68">
        <v>84222000</v>
      </c>
      <c r="I240" s="181">
        <v>3500</v>
      </c>
      <c r="J240" s="69">
        <v>3614966.24</v>
      </c>
    </row>
    <row r="241" spans="1:10" ht="25.5" customHeight="1" thickBot="1">
      <c r="A241" s="82"/>
      <c r="B241" s="83"/>
      <c r="C241" s="84"/>
      <c r="D241" s="208"/>
      <c r="E241" s="209"/>
      <c r="F241" s="86"/>
      <c r="G241" s="87"/>
      <c r="H241" s="88"/>
      <c r="I241" s="187"/>
      <c r="J241" s="89"/>
    </row>
    <row r="242" spans="1:10" ht="25.5" customHeight="1" thickBot="1">
      <c r="A242" s="435" t="s">
        <v>130</v>
      </c>
      <c r="B242" s="440"/>
      <c r="C242" s="441"/>
      <c r="D242" s="188">
        <f>SUM(D231:D241)</f>
        <v>2760362.0100000002</v>
      </c>
      <c r="E242" s="90">
        <f>SUM(E231:E241)</f>
        <v>117978101.076</v>
      </c>
      <c r="F242" s="435" t="s">
        <v>131</v>
      </c>
      <c r="G242" s="436"/>
      <c r="H242" s="436"/>
      <c r="I242" s="192">
        <f>SUM(I231:I241)</f>
        <v>864241</v>
      </c>
      <c r="J242" s="92">
        <f>SUM(J231:J241)</f>
        <v>159081260.36</v>
      </c>
    </row>
    <row r="243" spans="1:10" ht="25.5" customHeight="1" thickBot="1">
      <c r="A243" s="76">
        <v>11</v>
      </c>
      <c r="B243" s="93" t="s">
        <v>104</v>
      </c>
      <c r="C243" s="76"/>
      <c r="D243" s="190" t="s">
        <v>291</v>
      </c>
      <c r="E243" s="94" t="s">
        <v>38</v>
      </c>
      <c r="F243" s="95">
        <v>11</v>
      </c>
      <c r="G243" s="96" t="s">
        <v>104</v>
      </c>
      <c r="H243" s="97"/>
      <c r="I243" s="191">
        <f>I244-I242</f>
        <v>390612.3999999999</v>
      </c>
      <c r="J243" s="98">
        <f>J244-J242</f>
        <v>23322601.639999986</v>
      </c>
    </row>
    <row r="244" spans="1:10" ht="25.5" customHeight="1" thickBot="1">
      <c r="A244" s="99"/>
      <c r="B244" s="99" t="s">
        <v>40</v>
      </c>
      <c r="C244" s="99"/>
      <c r="D244" s="192">
        <f>D242</f>
        <v>2760362.0100000002</v>
      </c>
      <c r="E244" s="90">
        <f>E242</f>
        <v>117978101.076</v>
      </c>
      <c r="F244" s="100"/>
      <c r="G244" s="99" t="s">
        <v>40</v>
      </c>
      <c r="H244" s="101"/>
      <c r="I244" s="193">
        <v>1254853.4</v>
      </c>
      <c r="J244" s="102">
        <v>182403862</v>
      </c>
    </row>
    <row r="245" spans="1:10" ht="25.5" customHeight="1">
      <c r="A245" s="103"/>
      <c r="B245" s="103"/>
      <c r="C245" s="103"/>
      <c r="D245" s="194"/>
      <c r="E245" s="104"/>
      <c r="F245" s="105"/>
      <c r="G245" s="103"/>
      <c r="H245" s="103"/>
      <c r="I245" s="194"/>
      <c r="J245" s="106"/>
    </row>
    <row r="246" spans="1:10" ht="25.5" customHeight="1">
      <c r="A246" s="404" t="s">
        <v>441</v>
      </c>
      <c r="B246" s="404"/>
      <c r="C246" s="404"/>
      <c r="D246" s="404"/>
      <c r="E246" s="404"/>
      <c r="F246" s="229"/>
      <c r="G246" s="404" t="s">
        <v>179</v>
      </c>
      <c r="H246" s="404"/>
      <c r="I246" s="404"/>
      <c r="J246" s="404"/>
    </row>
    <row r="247" spans="1:10" ht="25.5" customHeight="1">
      <c r="A247" s="26"/>
      <c r="B247" s="31"/>
      <c r="C247" s="26"/>
      <c r="D247" s="195"/>
      <c r="E247" s="31"/>
      <c r="F247" s="31"/>
      <c r="G247" s="31"/>
      <c r="H247" s="26"/>
      <c r="I247" s="195"/>
      <c r="J247" s="107"/>
    </row>
    <row r="248" spans="1:10" ht="25.5" customHeight="1">
      <c r="A248" s="26"/>
      <c r="B248" s="31"/>
      <c r="C248" s="26"/>
      <c r="D248" s="195"/>
      <c r="E248" s="31"/>
      <c r="F248" s="31"/>
      <c r="G248" s="31"/>
      <c r="H248" s="26"/>
      <c r="I248" s="195"/>
      <c r="J248" s="107"/>
    </row>
    <row r="252" spans="1:10" ht="25.5" customHeight="1">
      <c r="A252" s="438" t="s">
        <v>453</v>
      </c>
      <c r="B252" s="438"/>
      <c r="C252" s="438"/>
      <c r="D252" s="438"/>
      <c r="E252" s="438"/>
      <c r="F252" s="438"/>
      <c r="G252" s="438"/>
      <c r="H252" s="438"/>
      <c r="I252" s="438"/>
      <c r="J252" s="438"/>
    </row>
    <row r="253" spans="1:10" ht="25.5" customHeight="1">
      <c r="A253" s="438" t="s">
        <v>105</v>
      </c>
      <c r="B253" s="438"/>
      <c r="C253" s="438"/>
      <c r="D253" s="438"/>
      <c r="E253" s="438"/>
      <c r="F253" s="438"/>
      <c r="G253" s="438"/>
      <c r="H253" s="438"/>
      <c r="I253" s="438"/>
      <c r="J253" s="438"/>
    </row>
    <row r="254" spans="1:10" ht="25.5" customHeight="1" thickBot="1">
      <c r="A254" s="47"/>
      <c r="B254" s="47"/>
      <c r="C254" s="47"/>
      <c r="D254" s="175"/>
      <c r="E254" s="47"/>
      <c r="F254" s="47"/>
      <c r="G254" s="47"/>
      <c r="H254" s="47"/>
      <c r="I254" s="175"/>
      <c r="J254" s="47"/>
    </row>
    <row r="255" spans="1:10" ht="25.5" customHeight="1" thickBot="1">
      <c r="A255" s="48" t="s">
        <v>2</v>
      </c>
      <c r="B255" s="439" t="s">
        <v>106</v>
      </c>
      <c r="C255" s="439"/>
      <c r="D255" s="439"/>
      <c r="E255" s="439"/>
      <c r="F255" s="48" t="s">
        <v>2</v>
      </c>
      <c r="G255" s="439" t="s">
        <v>107</v>
      </c>
      <c r="H255" s="439"/>
      <c r="I255" s="439"/>
      <c r="J255" s="439"/>
    </row>
    <row r="256" spans="1:10" ht="25.5" customHeight="1" thickBot="1">
      <c r="A256" s="49" t="s">
        <v>108</v>
      </c>
      <c r="B256" s="50" t="s">
        <v>4</v>
      </c>
      <c r="C256" s="51" t="s">
        <v>109</v>
      </c>
      <c r="D256" s="176" t="s">
        <v>274</v>
      </c>
      <c r="E256" s="51" t="s">
        <v>275</v>
      </c>
      <c r="F256" s="49" t="s">
        <v>108</v>
      </c>
      <c r="G256" s="52" t="s">
        <v>4</v>
      </c>
      <c r="H256" s="53" t="s">
        <v>109</v>
      </c>
      <c r="I256" s="177" t="s">
        <v>274</v>
      </c>
      <c r="J256" s="54" t="s">
        <v>276</v>
      </c>
    </row>
    <row r="257" spans="1:10" ht="25.5" customHeight="1">
      <c r="A257" s="55">
        <v>1</v>
      </c>
      <c r="B257" s="56" t="s">
        <v>120</v>
      </c>
      <c r="C257" s="256" t="s">
        <v>168</v>
      </c>
      <c r="D257" s="257">
        <v>1009314</v>
      </c>
      <c r="E257" s="258">
        <v>75966771.65</v>
      </c>
      <c r="F257" s="59">
        <v>1</v>
      </c>
      <c r="G257" s="259" t="s">
        <v>454</v>
      </c>
      <c r="H257" s="260">
        <v>84283390</v>
      </c>
      <c r="I257" s="261">
        <v>49528.5</v>
      </c>
      <c r="J257" s="262">
        <v>14052276.06</v>
      </c>
    </row>
    <row r="258" spans="1:10" ht="25.5" customHeight="1">
      <c r="A258" s="63">
        <v>2</v>
      </c>
      <c r="B258" s="247" t="s">
        <v>112</v>
      </c>
      <c r="C258" s="263">
        <v>44072999</v>
      </c>
      <c r="D258" s="264">
        <v>3218136.3</v>
      </c>
      <c r="E258" s="248">
        <v>51021079.28</v>
      </c>
      <c r="F258" s="63">
        <v>2</v>
      </c>
      <c r="G258" s="265" t="s">
        <v>455</v>
      </c>
      <c r="H258" s="266">
        <v>84798210</v>
      </c>
      <c r="I258" s="267">
        <v>88956</v>
      </c>
      <c r="J258" s="268">
        <v>12722149.44</v>
      </c>
    </row>
    <row r="259" spans="1:10" ht="25.5" customHeight="1">
      <c r="A259" s="63">
        <v>3</v>
      </c>
      <c r="B259" s="235" t="s">
        <v>114</v>
      </c>
      <c r="C259" s="269">
        <v>94036090</v>
      </c>
      <c r="D259" s="270">
        <v>1084111</v>
      </c>
      <c r="E259" s="248">
        <v>18838372.89</v>
      </c>
      <c r="F259" s="72">
        <v>3</v>
      </c>
      <c r="G259" s="265" t="s">
        <v>456</v>
      </c>
      <c r="H259" s="266">
        <v>87089990</v>
      </c>
      <c r="I259" s="267">
        <v>155248</v>
      </c>
      <c r="J259" s="268">
        <v>11051716.77</v>
      </c>
    </row>
    <row r="260" spans="1:10" ht="25.5" customHeight="1">
      <c r="A260" s="63">
        <v>4</v>
      </c>
      <c r="B260" s="271" t="s">
        <v>457</v>
      </c>
      <c r="C260" s="225">
        <v>87052000</v>
      </c>
      <c r="D260" s="272">
        <v>37295</v>
      </c>
      <c r="E260" s="248">
        <v>12813337.23</v>
      </c>
      <c r="F260" s="63">
        <v>4</v>
      </c>
      <c r="G260" s="74" t="s">
        <v>458</v>
      </c>
      <c r="H260" s="266">
        <v>84314990</v>
      </c>
      <c r="I260" s="267">
        <v>18542</v>
      </c>
      <c r="J260" s="268">
        <v>9886069.49</v>
      </c>
    </row>
    <row r="261" spans="1:10" ht="25.5" customHeight="1">
      <c r="A261" s="63">
        <v>5</v>
      </c>
      <c r="B261" s="203" t="s">
        <v>433</v>
      </c>
      <c r="C261" s="226">
        <v>40012190</v>
      </c>
      <c r="D261" s="204">
        <v>163200</v>
      </c>
      <c r="E261" s="249">
        <v>9196961.66</v>
      </c>
      <c r="F261" s="63">
        <v>5</v>
      </c>
      <c r="G261" s="250" t="s">
        <v>459</v>
      </c>
      <c r="H261" s="266">
        <v>84306900</v>
      </c>
      <c r="I261" s="267">
        <v>14374</v>
      </c>
      <c r="J261" s="268">
        <v>9804230.08</v>
      </c>
    </row>
    <row r="262" spans="1:10" ht="25.5" customHeight="1">
      <c r="A262" s="76">
        <v>6</v>
      </c>
      <c r="B262" s="70" t="s">
        <v>116</v>
      </c>
      <c r="C262" s="273" t="s">
        <v>390</v>
      </c>
      <c r="D262" s="272">
        <v>225082.5</v>
      </c>
      <c r="E262" s="248">
        <v>6530234.84</v>
      </c>
      <c r="F262" s="63">
        <v>6</v>
      </c>
      <c r="G262" s="70" t="s">
        <v>391</v>
      </c>
      <c r="H262" s="266">
        <v>73089099</v>
      </c>
      <c r="I262" s="267">
        <v>23454</v>
      </c>
      <c r="J262" s="268">
        <v>6047609.24</v>
      </c>
    </row>
    <row r="263" spans="1:10" ht="25.5" customHeight="1">
      <c r="A263" s="63">
        <v>7</v>
      </c>
      <c r="B263" s="274" t="s">
        <v>118</v>
      </c>
      <c r="C263" s="275">
        <v>21011190</v>
      </c>
      <c r="D263" s="276">
        <v>4892.3</v>
      </c>
      <c r="E263" s="248">
        <v>1349524.89</v>
      </c>
      <c r="F263" s="63">
        <v>7</v>
      </c>
      <c r="G263" s="74" t="s">
        <v>460</v>
      </c>
      <c r="H263" s="266">
        <v>84186910</v>
      </c>
      <c r="I263" s="267">
        <v>8101</v>
      </c>
      <c r="J263" s="268">
        <v>4525866.4</v>
      </c>
    </row>
    <row r="264" spans="1:10" ht="25.5" customHeight="1">
      <c r="A264" s="76">
        <v>8</v>
      </c>
      <c r="B264" s="79" t="s">
        <v>461</v>
      </c>
      <c r="C264" s="275">
        <v>44092900</v>
      </c>
      <c r="D264" s="276">
        <v>118381</v>
      </c>
      <c r="E264" s="277">
        <v>1215823.23</v>
      </c>
      <c r="F264" s="63">
        <v>8</v>
      </c>
      <c r="G264" s="74" t="s">
        <v>462</v>
      </c>
      <c r="H264" s="266">
        <v>84659530</v>
      </c>
      <c r="I264" s="267">
        <v>4657</v>
      </c>
      <c r="J264" s="268">
        <v>4499635.16</v>
      </c>
    </row>
    <row r="265" spans="1:10" ht="25.5" customHeight="1">
      <c r="A265" s="63">
        <v>9</v>
      </c>
      <c r="B265" s="64" t="s">
        <v>463</v>
      </c>
      <c r="C265" s="278" t="s">
        <v>464</v>
      </c>
      <c r="D265" s="272">
        <v>2337</v>
      </c>
      <c r="E265" s="199">
        <v>595729</v>
      </c>
      <c r="F265" s="63">
        <v>9</v>
      </c>
      <c r="G265" s="265" t="s">
        <v>119</v>
      </c>
      <c r="H265" s="266">
        <v>11071000</v>
      </c>
      <c r="I265" s="267">
        <v>199440</v>
      </c>
      <c r="J265" s="268">
        <v>3218562.81</v>
      </c>
    </row>
    <row r="266" spans="1:10" ht="25.5" customHeight="1">
      <c r="A266" s="76">
        <v>10</v>
      </c>
      <c r="B266" s="64" t="s">
        <v>142</v>
      </c>
      <c r="C266" s="273" t="s">
        <v>465</v>
      </c>
      <c r="D266" s="279">
        <v>8300</v>
      </c>
      <c r="E266" s="199">
        <v>28798.49</v>
      </c>
      <c r="F266" s="63">
        <v>10</v>
      </c>
      <c r="G266" s="74" t="s">
        <v>466</v>
      </c>
      <c r="H266" s="266">
        <v>27101990</v>
      </c>
      <c r="I266" s="267">
        <v>30794</v>
      </c>
      <c r="J266" s="268">
        <v>2943179.87</v>
      </c>
    </row>
    <row r="267" spans="1:10" ht="25.5" customHeight="1" thickBot="1">
      <c r="A267" s="82"/>
      <c r="B267" s="83"/>
      <c r="C267" s="280"/>
      <c r="D267" s="281"/>
      <c r="E267" s="209"/>
      <c r="F267" s="86"/>
      <c r="G267" s="87"/>
      <c r="H267" s="88"/>
      <c r="I267" s="187"/>
      <c r="J267" s="89"/>
    </row>
    <row r="268" spans="1:10" ht="25.5" customHeight="1" thickBot="1">
      <c r="A268" s="435" t="s">
        <v>130</v>
      </c>
      <c r="B268" s="440"/>
      <c r="C268" s="441"/>
      <c r="D268" s="188">
        <f>SUM(D257:D267)</f>
        <v>5871049.1</v>
      </c>
      <c r="E268" s="90">
        <f>SUM(E257:E267)</f>
        <v>177556633.15999997</v>
      </c>
      <c r="F268" s="435" t="s">
        <v>131</v>
      </c>
      <c r="G268" s="436"/>
      <c r="H268" s="436"/>
      <c r="I268" s="192">
        <f>SUM(I257:I267)</f>
        <v>593094.5</v>
      </c>
      <c r="J268" s="92">
        <f>SUM(J257:J267)</f>
        <v>78751295.32000001</v>
      </c>
    </row>
    <row r="269" spans="1:10" ht="25.5" customHeight="1" thickBot="1">
      <c r="A269" s="76">
        <v>11</v>
      </c>
      <c r="B269" s="93" t="s">
        <v>104</v>
      </c>
      <c r="C269" s="76"/>
      <c r="D269" s="190">
        <f>D270-D268</f>
        <v>182</v>
      </c>
      <c r="E269" s="282">
        <f>E270-E268</f>
        <v>1350.740000039339</v>
      </c>
      <c r="F269" s="95">
        <v>11</v>
      </c>
      <c r="G269" s="96" t="s">
        <v>104</v>
      </c>
      <c r="H269" s="97"/>
      <c r="I269" s="191">
        <f>I270-I268</f>
        <v>347927.32999999996</v>
      </c>
      <c r="J269" s="98">
        <f>J270-J268</f>
        <v>25607830.999999985</v>
      </c>
    </row>
    <row r="270" spans="1:10" ht="25.5" customHeight="1" thickBot="1">
      <c r="A270" s="99"/>
      <c r="B270" s="99" t="s">
        <v>40</v>
      </c>
      <c r="C270" s="99"/>
      <c r="D270" s="192">
        <v>5871231.1</v>
      </c>
      <c r="E270" s="90">
        <v>177557983.9</v>
      </c>
      <c r="F270" s="100"/>
      <c r="G270" s="99" t="s">
        <v>40</v>
      </c>
      <c r="H270" s="101"/>
      <c r="I270" s="193">
        <v>941021.83</v>
      </c>
      <c r="J270" s="283">
        <v>104359126.32</v>
      </c>
    </row>
    <row r="271" spans="1:10" ht="25.5" customHeight="1">
      <c r="A271" s="103"/>
      <c r="B271" s="103"/>
      <c r="C271" s="103"/>
      <c r="D271" s="194"/>
      <c r="E271" s="104"/>
      <c r="F271" s="105"/>
      <c r="G271" s="103"/>
      <c r="H271" s="103"/>
      <c r="I271" s="194"/>
      <c r="J271" s="106"/>
    </row>
    <row r="272" spans="1:10" ht="25.5" customHeight="1">
      <c r="A272" s="404" t="s">
        <v>467</v>
      </c>
      <c r="B272" s="404"/>
      <c r="C272" s="404"/>
      <c r="D272" s="404"/>
      <c r="E272" s="404"/>
      <c r="F272" s="229"/>
      <c r="G272" s="404" t="s">
        <v>293</v>
      </c>
      <c r="H272" s="404"/>
      <c r="I272" s="404"/>
      <c r="J272" s="404"/>
    </row>
    <row r="273" spans="1:10" ht="25.5" customHeight="1">
      <c r="A273" s="26"/>
      <c r="B273" s="31"/>
      <c r="C273" s="26"/>
      <c r="D273" s="195"/>
      <c r="E273" s="31"/>
      <c r="F273" s="31"/>
      <c r="G273" s="31"/>
      <c r="H273" s="26"/>
      <c r="I273" s="195"/>
      <c r="J273" s="107"/>
    </row>
    <row r="274" spans="1:10" ht="25.5" customHeight="1">
      <c r="A274" s="26"/>
      <c r="B274" s="31"/>
      <c r="C274" s="26"/>
      <c r="D274" s="195"/>
      <c r="E274" s="31"/>
      <c r="F274" s="31"/>
      <c r="G274" s="31"/>
      <c r="H274" s="26"/>
      <c r="I274" s="195"/>
      <c r="J274" s="107"/>
    </row>
    <row r="275" spans="1:10" ht="25.5" customHeight="1">
      <c r="A275" s="26"/>
      <c r="B275" s="31"/>
      <c r="C275" s="26"/>
      <c r="D275" s="195"/>
      <c r="E275" s="31"/>
      <c r="F275" s="31"/>
      <c r="G275" s="129"/>
      <c r="H275" s="26"/>
      <c r="I275" s="195"/>
      <c r="J275" s="107"/>
    </row>
    <row r="276" spans="1:10" ht="25.5" customHeight="1">
      <c r="A276" s="438" t="s">
        <v>475</v>
      </c>
      <c r="B276" s="438"/>
      <c r="C276" s="438"/>
      <c r="D276" s="438"/>
      <c r="E276" s="438"/>
      <c r="F276" s="438"/>
      <c r="G276" s="438"/>
      <c r="H276" s="438"/>
      <c r="I276" s="438"/>
      <c r="J276" s="438"/>
    </row>
    <row r="277" spans="1:10" ht="25.5" customHeight="1">
      <c r="A277" s="438" t="s">
        <v>105</v>
      </c>
      <c r="B277" s="438"/>
      <c r="C277" s="438"/>
      <c r="D277" s="438"/>
      <c r="E277" s="438"/>
      <c r="F277" s="438"/>
      <c r="G277" s="438"/>
      <c r="H277" s="438"/>
      <c r="I277" s="438"/>
      <c r="J277" s="438"/>
    </row>
    <row r="278" spans="1:10" ht="25.5" customHeight="1" thickBot="1">
      <c r="A278" s="47"/>
      <c r="B278" s="47"/>
      <c r="C278" s="47"/>
      <c r="D278" s="175"/>
      <c r="E278" s="47"/>
      <c r="F278" s="47"/>
      <c r="G278" s="47"/>
      <c r="H278" s="47"/>
      <c r="I278" s="175"/>
      <c r="J278" s="47"/>
    </row>
    <row r="279" spans="1:10" ht="25.5" customHeight="1" thickBot="1">
      <c r="A279" s="48" t="s">
        <v>2</v>
      </c>
      <c r="B279" s="439" t="s">
        <v>106</v>
      </c>
      <c r="C279" s="439"/>
      <c r="D279" s="439"/>
      <c r="E279" s="439"/>
      <c r="F279" s="48" t="s">
        <v>2</v>
      </c>
      <c r="G279" s="439" t="s">
        <v>107</v>
      </c>
      <c r="H279" s="439"/>
      <c r="I279" s="439"/>
      <c r="J279" s="439"/>
    </row>
    <row r="280" spans="1:10" ht="25.5" customHeight="1" thickBot="1">
      <c r="A280" s="49" t="s">
        <v>108</v>
      </c>
      <c r="B280" s="287" t="s">
        <v>4</v>
      </c>
      <c r="C280" s="52" t="s">
        <v>109</v>
      </c>
      <c r="D280" s="288" t="s">
        <v>274</v>
      </c>
      <c r="E280" s="52" t="s">
        <v>275</v>
      </c>
      <c r="F280" s="49" t="s">
        <v>108</v>
      </c>
      <c r="G280" s="53" t="s">
        <v>4</v>
      </c>
      <c r="H280" s="52" t="s">
        <v>109</v>
      </c>
      <c r="I280" s="289" t="s">
        <v>274</v>
      </c>
      <c r="J280" s="54" t="s">
        <v>276</v>
      </c>
    </row>
    <row r="281" spans="1:10" ht="25.5" customHeight="1">
      <c r="A281" s="290">
        <v>1</v>
      </c>
      <c r="B281" s="291" t="s">
        <v>112</v>
      </c>
      <c r="C281" s="256">
        <v>44072999</v>
      </c>
      <c r="D281" s="292">
        <v>2557542</v>
      </c>
      <c r="E281" s="293">
        <v>46592602.69</v>
      </c>
      <c r="F281" s="294">
        <v>2</v>
      </c>
      <c r="G281" s="295" t="s">
        <v>476</v>
      </c>
      <c r="H281" s="296">
        <v>84314990</v>
      </c>
      <c r="I281" s="297">
        <v>210466</v>
      </c>
      <c r="J281" s="262">
        <v>98246726.18</v>
      </c>
    </row>
    <row r="282" spans="1:10" ht="25.5" customHeight="1">
      <c r="A282" s="290">
        <v>2</v>
      </c>
      <c r="B282" s="235" t="s">
        <v>114</v>
      </c>
      <c r="C282" s="298">
        <v>94036090</v>
      </c>
      <c r="D282" s="299">
        <v>1694671.8</v>
      </c>
      <c r="E282" s="300">
        <v>32696675.22</v>
      </c>
      <c r="F282" s="72">
        <v>3</v>
      </c>
      <c r="G282" s="301" t="s">
        <v>477</v>
      </c>
      <c r="H282" s="302">
        <v>84223000</v>
      </c>
      <c r="I282" s="303">
        <v>17572</v>
      </c>
      <c r="J282" s="268">
        <v>43243370.53</v>
      </c>
    </row>
    <row r="283" spans="1:10" ht="25.5" customHeight="1">
      <c r="A283" s="290">
        <v>3</v>
      </c>
      <c r="B283" s="304" t="s">
        <v>433</v>
      </c>
      <c r="C283" s="226">
        <v>40012190</v>
      </c>
      <c r="D283" s="249">
        <v>349600</v>
      </c>
      <c r="E283" s="305">
        <v>19435530.28</v>
      </c>
      <c r="F283" s="63">
        <v>5</v>
      </c>
      <c r="G283" s="306" t="s">
        <v>478</v>
      </c>
      <c r="H283" s="302">
        <v>73089099</v>
      </c>
      <c r="I283" s="303">
        <v>13354.5</v>
      </c>
      <c r="J283" s="268">
        <v>15782060.12</v>
      </c>
    </row>
    <row r="284" spans="1:10" ht="25.5" customHeight="1">
      <c r="A284" s="290">
        <v>4</v>
      </c>
      <c r="B284" s="307" t="s">
        <v>120</v>
      </c>
      <c r="C284" s="263" t="s">
        <v>168</v>
      </c>
      <c r="D284" s="308">
        <v>95879</v>
      </c>
      <c r="E284" s="309">
        <v>7492674.97</v>
      </c>
      <c r="F284" s="72">
        <v>1</v>
      </c>
      <c r="G284" s="301" t="s">
        <v>119</v>
      </c>
      <c r="H284" s="310">
        <v>11071000</v>
      </c>
      <c r="I284" s="311">
        <v>545490</v>
      </c>
      <c r="J284" s="268">
        <v>12035086.14</v>
      </c>
    </row>
    <row r="285" spans="1:10" ht="25.5" customHeight="1">
      <c r="A285" s="290">
        <v>5</v>
      </c>
      <c r="B285" s="79" t="s">
        <v>116</v>
      </c>
      <c r="C285" s="273" t="s">
        <v>390</v>
      </c>
      <c r="D285" s="312">
        <v>129447.55</v>
      </c>
      <c r="E285" s="300">
        <v>3783804.1</v>
      </c>
      <c r="F285" s="63">
        <v>6</v>
      </c>
      <c r="G285" s="201" t="s">
        <v>479</v>
      </c>
      <c r="H285" s="302">
        <v>87089990</v>
      </c>
      <c r="I285" s="303">
        <v>28219</v>
      </c>
      <c r="J285" s="268">
        <v>11290883.78</v>
      </c>
    </row>
    <row r="286" spans="1:10" ht="25.5" customHeight="1">
      <c r="A286" s="290">
        <v>6</v>
      </c>
      <c r="B286" s="79" t="s">
        <v>461</v>
      </c>
      <c r="C286" s="275">
        <v>44092900</v>
      </c>
      <c r="D286" s="313">
        <v>165371</v>
      </c>
      <c r="E286" s="314">
        <v>1646601.25</v>
      </c>
      <c r="F286" s="63">
        <v>8</v>
      </c>
      <c r="G286" s="315" t="s">
        <v>480</v>
      </c>
      <c r="H286" s="302">
        <v>84283390</v>
      </c>
      <c r="I286" s="303">
        <v>24150</v>
      </c>
      <c r="J286" s="268">
        <v>11186510.38</v>
      </c>
    </row>
    <row r="287" spans="1:10" ht="25.5" customHeight="1">
      <c r="A287" s="290">
        <v>7</v>
      </c>
      <c r="B287" s="316" t="s">
        <v>481</v>
      </c>
      <c r="C287" s="225">
        <v>11081400</v>
      </c>
      <c r="D287" s="312">
        <v>90300</v>
      </c>
      <c r="E287" s="300">
        <v>1408846.94</v>
      </c>
      <c r="F287" s="63">
        <v>4</v>
      </c>
      <c r="G287" s="306" t="s">
        <v>482</v>
      </c>
      <c r="H287" s="302">
        <v>84742011</v>
      </c>
      <c r="I287" s="303">
        <v>181380</v>
      </c>
      <c r="J287" s="268">
        <v>10472605</v>
      </c>
    </row>
    <row r="288" spans="1:10" ht="25.5" customHeight="1">
      <c r="A288" s="290">
        <v>8</v>
      </c>
      <c r="B288" s="274" t="s">
        <v>210</v>
      </c>
      <c r="C288" s="275">
        <v>9083200</v>
      </c>
      <c r="D288" s="313">
        <v>8140</v>
      </c>
      <c r="E288" s="300">
        <v>1127077.55</v>
      </c>
      <c r="F288" s="63">
        <v>7</v>
      </c>
      <c r="G288" s="306" t="s">
        <v>483</v>
      </c>
      <c r="H288" s="302">
        <v>85022030</v>
      </c>
      <c r="I288" s="303">
        <v>41400</v>
      </c>
      <c r="J288" s="268">
        <v>10364698.02</v>
      </c>
    </row>
    <row r="289" spans="1:10" ht="25.5" customHeight="1">
      <c r="A289" s="290">
        <v>9</v>
      </c>
      <c r="B289" s="64"/>
      <c r="C289" s="278"/>
      <c r="D289" s="312"/>
      <c r="E289" s="66"/>
      <c r="F289" s="63">
        <v>9</v>
      </c>
      <c r="G289" s="301" t="s">
        <v>164</v>
      </c>
      <c r="H289" s="302">
        <v>22082090</v>
      </c>
      <c r="I289" s="303">
        <v>41401.8</v>
      </c>
      <c r="J289" s="268">
        <v>9637697.7</v>
      </c>
    </row>
    <row r="290" spans="1:10" ht="25.5" customHeight="1">
      <c r="A290" s="290">
        <v>10</v>
      </c>
      <c r="B290" s="64"/>
      <c r="C290" s="273"/>
      <c r="D290" s="317"/>
      <c r="E290" s="66"/>
      <c r="F290" s="63">
        <v>10</v>
      </c>
      <c r="G290" s="306" t="s">
        <v>484</v>
      </c>
      <c r="H290" s="302">
        <v>85371099</v>
      </c>
      <c r="I290" s="303">
        <v>7833</v>
      </c>
      <c r="J290" s="268">
        <v>5353174.98</v>
      </c>
    </row>
    <row r="291" spans="1:10" ht="25.5" customHeight="1" thickBot="1">
      <c r="A291" s="318"/>
      <c r="B291" s="83"/>
      <c r="C291" s="280"/>
      <c r="D291" s="319"/>
      <c r="E291" s="85"/>
      <c r="F291" s="86"/>
      <c r="G291" s="86"/>
      <c r="H291" s="320"/>
      <c r="I291" s="321"/>
      <c r="J291" s="89"/>
    </row>
    <row r="292" spans="1:10" ht="25.5" customHeight="1" thickBot="1">
      <c r="A292" s="435" t="s">
        <v>130</v>
      </c>
      <c r="B292" s="436"/>
      <c r="C292" s="437"/>
      <c r="D292" s="188">
        <f>D281+D282+D283+D284+D285+D286+D287+D288</f>
        <v>5090951.35</v>
      </c>
      <c r="E292" s="90">
        <f>SUM(E281:E291)</f>
        <v>114183812.99999999</v>
      </c>
      <c r="F292" s="435" t="s">
        <v>131</v>
      </c>
      <c r="G292" s="436"/>
      <c r="H292" s="436"/>
      <c r="I292" s="322">
        <f>SUM(I281:I291)</f>
        <v>1111266.3</v>
      </c>
      <c r="J292" s="92">
        <f>J281+J282+J283+J284+J285+J286+J287+J288+J289+J290</f>
        <v>227612812.83</v>
      </c>
    </row>
    <row r="293" spans="1:10" ht="25.5" customHeight="1" thickBot="1">
      <c r="A293" s="76">
        <v>11</v>
      </c>
      <c r="B293" s="93" t="s">
        <v>104</v>
      </c>
      <c r="C293" s="76"/>
      <c r="D293" s="190" t="s">
        <v>38</v>
      </c>
      <c r="E293" s="282" t="s">
        <v>38</v>
      </c>
      <c r="F293" s="95">
        <v>11</v>
      </c>
      <c r="G293" s="96" t="s">
        <v>104</v>
      </c>
      <c r="H293" s="97"/>
      <c r="I293" s="191">
        <f>I294-I292</f>
        <v>566724.5999999999</v>
      </c>
      <c r="J293" s="98">
        <f>J294-J292</f>
        <v>51014711.53999999</v>
      </c>
    </row>
    <row r="294" spans="1:10" ht="25.5" customHeight="1" thickBot="1">
      <c r="A294" s="99"/>
      <c r="B294" s="99" t="s">
        <v>40</v>
      </c>
      <c r="C294" s="99"/>
      <c r="D294" s="192">
        <v>5090951.35</v>
      </c>
      <c r="E294" s="90">
        <v>114183813</v>
      </c>
      <c r="F294" s="100"/>
      <c r="G294" s="99" t="s">
        <v>40</v>
      </c>
      <c r="H294" s="101"/>
      <c r="I294" s="193">
        <v>1677990.9</v>
      </c>
      <c r="J294" s="283">
        <v>278627524.37</v>
      </c>
    </row>
    <row r="295" spans="1:10" ht="25.5" customHeight="1">
      <c r="A295" s="103"/>
      <c r="B295" s="103"/>
      <c r="C295" s="103"/>
      <c r="D295" s="194"/>
      <c r="E295" s="104"/>
      <c r="F295" s="105"/>
      <c r="G295" s="103"/>
      <c r="H295" s="103"/>
      <c r="I295" s="194"/>
      <c r="J295" s="106"/>
    </row>
    <row r="296" spans="1:10" ht="25.5" customHeight="1">
      <c r="A296" s="404" t="s">
        <v>485</v>
      </c>
      <c r="B296" s="404"/>
      <c r="C296" s="404"/>
      <c r="D296" s="404"/>
      <c r="E296" s="404"/>
      <c r="F296" s="229"/>
      <c r="G296" s="404" t="s">
        <v>486</v>
      </c>
      <c r="H296" s="404"/>
      <c r="I296" s="404"/>
      <c r="J296" s="404"/>
    </row>
    <row r="297" spans="1:10" ht="25.5" customHeight="1">
      <c r="A297" s="26"/>
      <c r="B297" s="31"/>
      <c r="C297" s="26"/>
      <c r="D297" s="195"/>
      <c r="E297" s="31"/>
      <c r="F297" s="31"/>
      <c r="G297" s="31"/>
      <c r="H297" s="26"/>
      <c r="I297" s="195"/>
      <c r="J297" s="107"/>
    </row>
    <row r="298" spans="1:10" ht="25.5" customHeight="1">
      <c r="A298" s="26"/>
      <c r="B298" s="31"/>
      <c r="C298" s="26"/>
      <c r="D298" s="195"/>
      <c r="E298" s="31"/>
      <c r="F298" s="31"/>
      <c r="G298" s="31"/>
      <c r="H298" s="26"/>
      <c r="I298" s="195"/>
      <c r="J298" s="107"/>
    </row>
  </sheetData>
  <sheetProtection/>
  <mergeCells count="84">
    <mergeCell ref="B229:E229"/>
    <mergeCell ref="G229:J229"/>
    <mergeCell ref="A242:C242"/>
    <mergeCell ref="F242:H242"/>
    <mergeCell ref="A246:E246"/>
    <mergeCell ref="G246:J246"/>
    <mergeCell ref="A219:C219"/>
    <mergeCell ref="F219:H219"/>
    <mergeCell ref="A223:E223"/>
    <mergeCell ref="G223:J223"/>
    <mergeCell ref="A226:J226"/>
    <mergeCell ref="A227:J227"/>
    <mergeCell ref="A200:E200"/>
    <mergeCell ref="G200:J200"/>
    <mergeCell ref="A203:J203"/>
    <mergeCell ref="A204:J204"/>
    <mergeCell ref="B206:E206"/>
    <mergeCell ref="G206:J206"/>
    <mergeCell ref="A180:J180"/>
    <mergeCell ref="A181:J181"/>
    <mergeCell ref="B183:E183"/>
    <mergeCell ref="G183:J183"/>
    <mergeCell ref="A196:C196"/>
    <mergeCell ref="F196:H196"/>
    <mergeCell ref="A155:J155"/>
    <mergeCell ref="A156:J156"/>
    <mergeCell ref="B158:E158"/>
    <mergeCell ref="G158:J158"/>
    <mergeCell ref="A171:C171"/>
    <mergeCell ref="F171:H171"/>
    <mergeCell ref="A130:J130"/>
    <mergeCell ref="A131:J131"/>
    <mergeCell ref="B133:E133"/>
    <mergeCell ref="G133:J133"/>
    <mergeCell ref="A146:C146"/>
    <mergeCell ref="F146:H146"/>
    <mergeCell ref="A106:J106"/>
    <mergeCell ref="A107:J107"/>
    <mergeCell ref="B109:E109"/>
    <mergeCell ref="G109:J109"/>
    <mergeCell ref="A122:C122"/>
    <mergeCell ref="F122:H122"/>
    <mergeCell ref="A81:H81"/>
    <mergeCell ref="A82:H82"/>
    <mergeCell ref="A83:H83"/>
    <mergeCell ref="B85:D85"/>
    <mergeCell ref="F85:H85"/>
    <mergeCell ref="A98:C98"/>
    <mergeCell ref="E98:G98"/>
    <mergeCell ref="A56:H56"/>
    <mergeCell ref="A57:H57"/>
    <mergeCell ref="B59:D59"/>
    <mergeCell ref="F59:H59"/>
    <mergeCell ref="A72:C72"/>
    <mergeCell ref="E72:G72"/>
    <mergeCell ref="A29:H29"/>
    <mergeCell ref="A30:H30"/>
    <mergeCell ref="B32:D32"/>
    <mergeCell ref="F32:H32"/>
    <mergeCell ref="A45:C45"/>
    <mergeCell ref="E45:G45"/>
    <mergeCell ref="A1:H1"/>
    <mergeCell ref="A2:H2"/>
    <mergeCell ref="B5:D5"/>
    <mergeCell ref="F5:H5"/>
    <mergeCell ref="A18:C18"/>
    <mergeCell ref="E18:G18"/>
    <mergeCell ref="A3:H3"/>
    <mergeCell ref="A252:J252"/>
    <mergeCell ref="A253:J253"/>
    <mergeCell ref="B255:E255"/>
    <mergeCell ref="G255:J255"/>
    <mergeCell ref="A268:C268"/>
    <mergeCell ref="F268:H268"/>
    <mergeCell ref="A292:C292"/>
    <mergeCell ref="F292:H292"/>
    <mergeCell ref="A296:E296"/>
    <mergeCell ref="G296:J296"/>
    <mergeCell ref="A272:E272"/>
    <mergeCell ref="G272:J272"/>
    <mergeCell ref="A276:J276"/>
    <mergeCell ref="A277:J277"/>
    <mergeCell ref="B279:E279"/>
    <mergeCell ref="G279:J27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21"/>
  <sheetViews>
    <sheetView zoomScalePageLayoutView="0" workbookViewId="0" topLeftCell="A1">
      <selection activeCell="E30" sqref="E30"/>
    </sheetView>
  </sheetViews>
  <sheetFormatPr defaultColWidth="18.8515625" defaultRowHeight="15"/>
  <cols>
    <col min="1" max="1" width="9.28125" style="0" customWidth="1"/>
    <col min="2" max="2" width="27.421875" style="0" customWidth="1"/>
    <col min="3" max="3" width="18.140625" style="0" customWidth="1"/>
    <col min="4" max="4" width="18.421875" style="0" customWidth="1"/>
  </cols>
  <sheetData>
    <row r="1" spans="1:4" ht="23.25">
      <c r="A1" s="445" t="s">
        <v>492</v>
      </c>
      <c r="B1" s="445"/>
      <c r="C1" s="445"/>
      <c r="D1" s="445"/>
    </row>
    <row r="2" spans="1:4" ht="23.25">
      <c r="A2" s="445" t="s">
        <v>493</v>
      </c>
      <c r="B2" s="445"/>
      <c r="C2" s="445"/>
      <c r="D2" s="445"/>
    </row>
    <row r="3" spans="1:4" ht="23.25">
      <c r="A3" s="445" t="s">
        <v>105</v>
      </c>
      <c r="B3" s="445"/>
      <c r="C3" s="445"/>
      <c r="D3" s="445"/>
    </row>
    <row r="6" spans="1:4" ht="23.25">
      <c r="A6" s="327" t="s">
        <v>2</v>
      </c>
      <c r="B6" s="327" t="s">
        <v>4</v>
      </c>
      <c r="C6" s="328" t="s">
        <v>494</v>
      </c>
      <c r="D6" s="329" t="s">
        <v>495</v>
      </c>
    </row>
    <row r="7" spans="1:4" ht="23.25">
      <c r="A7" s="330">
        <v>1</v>
      </c>
      <c r="B7" s="331" t="s">
        <v>11</v>
      </c>
      <c r="C7" s="332">
        <v>25051.3</v>
      </c>
      <c r="D7" s="333">
        <v>375.7695</v>
      </c>
    </row>
    <row r="8" spans="1:4" ht="23.25">
      <c r="A8" s="330">
        <v>2</v>
      </c>
      <c r="B8" s="331" t="s">
        <v>13</v>
      </c>
      <c r="C8" s="332">
        <v>13733.18</v>
      </c>
      <c r="D8" s="333">
        <v>205.998054</v>
      </c>
    </row>
    <row r="9" spans="1:4" ht="23.25">
      <c r="A9" s="330">
        <v>3</v>
      </c>
      <c r="B9" s="331" t="s">
        <v>14</v>
      </c>
      <c r="C9" s="332">
        <v>2859.3</v>
      </c>
      <c r="D9" s="333">
        <v>128.6685</v>
      </c>
    </row>
    <row r="10" spans="1:4" ht="23.25">
      <c r="A10" s="330">
        <v>4</v>
      </c>
      <c r="B10" s="331" t="s">
        <v>15</v>
      </c>
      <c r="C10" s="332">
        <v>21466.604</v>
      </c>
      <c r="D10" s="333">
        <v>122.15717191</v>
      </c>
    </row>
    <row r="11" spans="1:4" ht="23.25">
      <c r="A11" s="330">
        <v>5</v>
      </c>
      <c r="B11" s="331" t="s">
        <v>255</v>
      </c>
      <c r="C11" s="332">
        <v>15744.5</v>
      </c>
      <c r="D11" s="333">
        <v>109.9115</v>
      </c>
    </row>
    <row r="12" spans="1:4" ht="23.25">
      <c r="A12" s="330">
        <v>6</v>
      </c>
      <c r="B12" s="331" t="s">
        <v>17</v>
      </c>
      <c r="C12" s="332">
        <v>10917</v>
      </c>
      <c r="D12" s="333">
        <v>76.419</v>
      </c>
    </row>
    <row r="13" spans="1:4" ht="23.25">
      <c r="A13" s="330">
        <v>7</v>
      </c>
      <c r="B13" s="331" t="s">
        <v>142</v>
      </c>
      <c r="C13" s="332">
        <v>11320.62</v>
      </c>
      <c r="D13" s="333">
        <v>72.671415</v>
      </c>
    </row>
    <row r="14" spans="1:4" ht="23.25">
      <c r="A14" s="330">
        <v>8</v>
      </c>
      <c r="B14" s="331" t="s">
        <v>254</v>
      </c>
      <c r="C14" s="332">
        <v>2381.8</v>
      </c>
      <c r="D14" s="333">
        <v>71.454</v>
      </c>
    </row>
    <row r="15" spans="1:4" ht="23.25">
      <c r="A15" s="330">
        <v>9</v>
      </c>
      <c r="B15" s="331" t="s">
        <v>144</v>
      </c>
      <c r="C15" s="332">
        <v>309.145</v>
      </c>
      <c r="D15" s="333">
        <v>57.553165</v>
      </c>
    </row>
    <row r="16" spans="1:4" ht="23.25">
      <c r="A16" s="330">
        <v>10</v>
      </c>
      <c r="B16" s="331" t="s">
        <v>140</v>
      </c>
      <c r="C16" s="332">
        <v>2545</v>
      </c>
      <c r="D16" s="333">
        <v>50.9</v>
      </c>
    </row>
    <row r="17" spans="1:4" ht="23.25">
      <c r="A17" s="446" t="s">
        <v>103</v>
      </c>
      <c r="B17" s="446"/>
      <c r="C17" s="334">
        <f>C7+C8+C9+C10+C11+C12+C13+C14+C15+C16</f>
        <v>106328.449</v>
      </c>
      <c r="D17" s="334">
        <f>D7+D8+D9+D10+D11+D12+D13+D14+D15+D16</f>
        <v>1271.5023059100001</v>
      </c>
    </row>
    <row r="18" spans="1:4" ht="23.25">
      <c r="A18" s="330">
        <v>11</v>
      </c>
      <c r="B18" s="331" t="s">
        <v>39</v>
      </c>
      <c r="C18" s="332">
        <f>119305.346-C17</f>
        <v>12976.897000000012</v>
      </c>
      <c r="D18" s="335">
        <f>1569.211-D17</f>
        <v>297.7086940899999</v>
      </c>
    </row>
    <row r="19" spans="1:4" ht="23.25">
      <c r="A19" s="446" t="s">
        <v>40</v>
      </c>
      <c r="B19" s="446"/>
      <c r="C19" s="334">
        <f>C17+C18</f>
        <v>119305.346</v>
      </c>
      <c r="D19" s="334">
        <f>D17+D18</f>
        <v>1569.211</v>
      </c>
    </row>
    <row r="21" spans="1:3" ht="23.25">
      <c r="A21" s="336"/>
      <c r="B21" s="336"/>
      <c r="C21" s="337"/>
    </row>
  </sheetData>
  <sheetProtection/>
  <mergeCells count="5">
    <mergeCell ref="A1:D1"/>
    <mergeCell ref="A2:D2"/>
    <mergeCell ref="A3:D3"/>
    <mergeCell ref="A17:B17"/>
    <mergeCell ref="A19:B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D19"/>
  <sheetViews>
    <sheetView zoomScalePageLayoutView="0" workbookViewId="0" topLeftCell="A1">
      <selection activeCell="E20" sqref="E20"/>
    </sheetView>
  </sheetViews>
  <sheetFormatPr defaultColWidth="22.28125" defaultRowHeight="15"/>
  <cols>
    <col min="1" max="1" width="10.140625" style="0" customWidth="1"/>
  </cols>
  <sheetData>
    <row r="1" spans="1:4" ht="26.25">
      <c r="A1" s="447" t="s">
        <v>496</v>
      </c>
      <c r="B1" s="447"/>
      <c r="C1" s="447"/>
      <c r="D1" s="447"/>
    </row>
    <row r="2" spans="1:4" ht="26.25">
      <c r="A2" s="447" t="s">
        <v>497</v>
      </c>
      <c r="B2" s="447"/>
      <c r="C2" s="447"/>
      <c r="D2" s="447"/>
    </row>
    <row r="3" spans="1:4" ht="26.25">
      <c r="A3" s="447" t="s">
        <v>105</v>
      </c>
      <c r="B3" s="447"/>
      <c r="C3" s="447"/>
      <c r="D3" s="447"/>
    </row>
    <row r="4" spans="1:4" ht="24" thickBot="1">
      <c r="A4" s="338"/>
      <c r="B4" s="338"/>
      <c r="C4" s="338"/>
      <c r="D4" s="338"/>
    </row>
    <row r="5" spans="1:4" ht="24" thickBot="1">
      <c r="A5" s="339" t="s">
        <v>45</v>
      </c>
      <c r="B5" s="340" t="s">
        <v>4</v>
      </c>
      <c r="C5" s="341" t="s">
        <v>498</v>
      </c>
      <c r="D5" s="342" t="s">
        <v>110</v>
      </c>
    </row>
    <row r="6" spans="1:4" ht="23.25">
      <c r="A6" s="343">
        <v>1</v>
      </c>
      <c r="B6" s="344" t="s">
        <v>54</v>
      </c>
      <c r="C6" s="345">
        <f>92513054/1000</f>
        <v>92513.054</v>
      </c>
      <c r="D6" s="346">
        <f>2815250307/1000000</f>
        <v>2815.250307</v>
      </c>
    </row>
    <row r="7" spans="1:4" ht="23.25">
      <c r="A7" s="347">
        <v>2</v>
      </c>
      <c r="B7" s="348" t="s">
        <v>499</v>
      </c>
      <c r="C7" s="349">
        <f>55599106/1000</f>
        <v>55599.106</v>
      </c>
      <c r="D7" s="350">
        <f>1869804375/1000000</f>
        <v>1869.804375</v>
      </c>
    </row>
    <row r="8" spans="1:4" ht="23.25">
      <c r="A8" s="347">
        <v>3</v>
      </c>
      <c r="B8" s="351" t="s">
        <v>500</v>
      </c>
      <c r="C8" s="349">
        <f>2963343/1000</f>
        <v>2963.343</v>
      </c>
      <c r="D8" s="350">
        <f>1027919084/1000000</f>
        <v>1027.919084</v>
      </c>
    </row>
    <row r="9" spans="1:4" ht="23.25">
      <c r="A9" s="347">
        <v>4</v>
      </c>
      <c r="B9" s="351" t="s">
        <v>501</v>
      </c>
      <c r="C9" s="349">
        <f>2970747/1000</f>
        <v>2970.747</v>
      </c>
      <c r="D9" s="350">
        <f>440531031/1000000</f>
        <v>440.531031</v>
      </c>
    </row>
    <row r="10" spans="1:4" ht="23.25">
      <c r="A10" s="347">
        <v>5</v>
      </c>
      <c r="B10" s="351" t="s">
        <v>502</v>
      </c>
      <c r="C10" s="349">
        <f>16443702/1000</f>
        <v>16443.702</v>
      </c>
      <c r="D10" s="350">
        <f>224948168/1000000</f>
        <v>224.948168</v>
      </c>
    </row>
    <row r="11" spans="1:4" ht="23.25">
      <c r="A11" s="347">
        <v>6</v>
      </c>
      <c r="B11" s="351" t="s">
        <v>503</v>
      </c>
      <c r="C11" s="349">
        <f>9393709/1000</f>
        <v>9393.709</v>
      </c>
      <c r="D11" s="350">
        <f>208706607/1000000</f>
        <v>208.706607</v>
      </c>
    </row>
    <row r="12" spans="1:4" ht="23.25">
      <c r="A12" s="347">
        <v>7</v>
      </c>
      <c r="B12" s="351" t="s">
        <v>504</v>
      </c>
      <c r="C12" s="349">
        <f>91012646/1000</f>
        <v>91012.646</v>
      </c>
      <c r="D12" s="350">
        <f>206431100/1000000</f>
        <v>206.4311</v>
      </c>
    </row>
    <row r="13" spans="1:4" ht="23.25">
      <c r="A13" s="347">
        <v>8</v>
      </c>
      <c r="B13" s="348" t="s">
        <v>505</v>
      </c>
      <c r="C13" s="349">
        <f>12919850/1000</f>
        <v>12919.85</v>
      </c>
      <c r="D13" s="350">
        <f>184173550/1000000</f>
        <v>184.17355</v>
      </c>
    </row>
    <row r="14" spans="1:4" ht="23.25">
      <c r="A14" s="347">
        <v>9</v>
      </c>
      <c r="B14" s="351" t="s">
        <v>506</v>
      </c>
      <c r="C14" s="349">
        <f>1772796/1000</f>
        <v>1772.796</v>
      </c>
      <c r="D14" s="350">
        <f>147295144/1000000</f>
        <v>147.295144</v>
      </c>
    </row>
    <row r="15" spans="1:4" ht="23.25">
      <c r="A15" s="347">
        <v>10</v>
      </c>
      <c r="B15" s="351" t="s">
        <v>60</v>
      </c>
      <c r="C15" s="349">
        <f>2470203/1000</f>
        <v>2470.203</v>
      </c>
      <c r="D15" s="350">
        <f>142967138/1000000</f>
        <v>142.967138</v>
      </c>
    </row>
    <row r="16" spans="1:4" ht="26.25">
      <c r="A16" s="448" t="s">
        <v>103</v>
      </c>
      <c r="B16" s="449"/>
      <c r="C16" s="352">
        <f>SUM(C6:C15)</f>
        <v>288059.1559999999</v>
      </c>
      <c r="D16" s="353">
        <f>SUM(D6:D15)</f>
        <v>7268.0265039999995</v>
      </c>
    </row>
    <row r="17" spans="1:4" ht="23.25">
      <c r="A17" s="354">
        <v>11</v>
      </c>
      <c r="B17" s="355" t="s">
        <v>104</v>
      </c>
      <c r="C17" s="356">
        <f>C18-C16</f>
        <v>195182.42371000006</v>
      </c>
      <c r="D17" s="357">
        <f>D18-D16</f>
        <v>6117.28368189</v>
      </c>
    </row>
    <row r="18" spans="1:4" ht="29.25" thickBot="1">
      <c r="A18" s="450" t="s">
        <v>507</v>
      </c>
      <c r="B18" s="451"/>
      <c r="C18" s="358">
        <f>483241579.71/1000</f>
        <v>483241.57970999996</v>
      </c>
      <c r="D18" s="359">
        <f>13385310185.89/1000000</f>
        <v>13385.310185889999</v>
      </c>
    </row>
    <row r="19" spans="1:4" ht="23.25">
      <c r="A19" s="360"/>
      <c r="B19" s="361"/>
      <c r="C19" s="362"/>
      <c r="D19" s="363"/>
    </row>
  </sheetData>
  <sheetProtection/>
  <mergeCells count="5">
    <mergeCell ref="A1:D1"/>
    <mergeCell ref="A2:D2"/>
    <mergeCell ref="A3:D3"/>
    <mergeCell ref="A16:B16"/>
    <mergeCell ref="A18:B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J22"/>
  <sheetViews>
    <sheetView zoomScale="80" zoomScaleNormal="80" zoomScalePageLayoutView="0" workbookViewId="0" topLeftCell="A1">
      <selection activeCell="C7" sqref="C7"/>
    </sheetView>
  </sheetViews>
  <sheetFormatPr defaultColWidth="15.57421875" defaultRowHeight="24.75" customHeight="1"/>
  <cols>
    <col min="1" max="1" width="6.140625" style="0" customWidth="1"/>
    <col min="2" max="2" width="28.57421875" style="0" customWidth="1"/>
    <col min="3" max="3" width="9.57421875" style="0" customWidth="1"/>
    <col min="4" max="4" width="10.7109375" style="0" customWidth="1"/>
    <col min="5" max="5" width="11.421875" style="0" customWidth="1"/>
    <col min="6" max="6" width="5.7109375" style="0" customWidth="1"/>
    <col min="7" max="7" width="26.421875" style="0" customWidth="1"/>
    <col min="8" max="8" width="9.57421875" style="0" customWidth="1"/>
    <col min="9" max="9" width="13.8515625" style="0" customWidth="1"/>
    <col min="10" max="10" width="11.57421875" style="0" customWidth="1"/>
  </cols>
  <sheetData>
    <row r="1" spans="1:10" ht="24.75" customHeight="1">
      <c r="A1" s="458" t="s">
        <v>136</v>
      </c>
      <c r="B1" s="458"/>
      <c r="C1" s="458"/>
      <c r="D1" s="458"/>
      <c r="E1" s="458"/>
      <c r="F1" s="458"/>
      <c r="G1" s="458"/>
      <c r="H1" s="458"/>
      <c r="I1" s="458"/>
      <c r="J1" s="458"/>
    </row>
    <row r="2" spans="1:10" ht="24.75" customHeight="1">
      <c r="A2" s="458" t="s">
        <v>508</v>
      </c>
      <c r="B2" s="458"/>
      <c r="C2" s="458"/>
      <c r="D2" s="458"/>
      <c r="E2" s="458"/>
      <c r="F2" s="458"/>
      <c r="G2" s="458"/>
      <c r="H2" s="458"/>
      <c r="I2" s="458"/>
      <c r="J2" s="458"/>
    </row>
    <row r="3" spans="1:10" ht="24.75" customHeight="1" thickBot="1">
      <c r="A3" s="458" t="s">
        <v>105</v>
      </c>
      <c r="B3" s="458"/>
      <c r="C3" s="458"/>
      <c r="D3" s="458"/>
      <c r="E3" s="458"/>
      <c r="F3" s="458"/>
      <c r="G3" s="458"/>
      <c r="H3" s="458"/>
      <c r="I3" s="458"/>
      <c r="J3" s="458"/>
    </row>
    <row r="4" spans="1:10" ht="24.75" customHeight="1" thickBot="1">
      <c r="A4" s="48" t="s">
        <v>2</v>
      </c>
      <c r="B4" s="439" t="s">
        <v>106</v>
      </c>
      <c r="C4" s="439"/>
      <c r="D4" s="439"/>
      <c r="E4" s="439"/>
      <c r="F4" s="48" t="s">
        <v>2</v>
      </c>
      <c r="G4" s="439" t="s">
        <v>107</v>
      </c>
      <c r="H4" s="439"/>
      <c r="I4" s="439"/>
      <c r="J4" s="439"/>
    </row>
    <row r="5" spans="1:10" ht="24.75" customHeight="1" thickBot="1">
      <c r="A5" s="49" t="s">
        <v>108</v>
      </c>
      <c r="B5" s="50" t="s">
        <v>4</v>
      </c>
      <c r="C5" s="51" t="s">
        <v>109</v>
      </c>
      <c r="D5" s="176" t="s">
        <v>498</v>
      </c>
      <c r="E5" s="51" t="s">
        <v>110</v>
      </c>
      <c r="F5" s="49" t="s">
        <v>108</v>
      </c>
      <c r="G5" s="51" t="s">
        <v>4</v>
      </c>
      <c r="H5" s="52" t="s">
        <v>109</v>
      </c>
      <c r="I5" s="288" t="s">
        <v>498</v>
      </c>
      <c r="J5" s="403" t="s">
        <v>110</v>
      </c>
    </row>
    <row r="6" spans="1:10" ht="24.75" customHeight="1">
      <c r="A6" s="364">
        <v>1</v>
      </c>
      <c r="B6" s="56" t="s">
        <v>120</v>
      </c>
      <c r="C6" s="256" t="s">
        <v>168</v>
      </c>
      <c r="D6" s="257">
        <f>15082702.38/1000</f>
        <v>15082.70238</v>
      </c>
      <c r="E6" s="365">
        <f>1248424357.77/1000000</f>
        <v>1248.42435777</v>
      </c>
      <c r="F6" s="364">
        <v>1</v>
      </c>
      <c r="G6" s="376" t="s">
        <v>226</v>
      </c>
      <c r="H6" s="366">
        <v>87032449</v>
      </c>
      <c r="I6" s="367">
        <f>2456668/1000</f>
        <v>2456.668</v>
      </c>
      <c r="J6" s="368">
        <f>307844966.3608/1000000</f>
        <v>307.8449663608</v>
      </c>
    </row>
    <row r="7" spans="1:10" ht="24.75" customHeight="1">
      <c r="A7" s="369">
        <v>2</v>
      </c>
      <c r="B7" s="64" t="s">
        <v>112</v>
      </c>
      <c r="C7" s="263">
        <v>44072999</v>
      </c>
      <c r="D7" s="264">
        <f>37962047.8/1000</f>
        <v>37962.0478</v>
      </c>
      <c r="E7" s="370">
        <f>890677505.8/1000000</f>
        <v>890.6775058</v>
      </c>
      <c r="F7" s="369">
        <v>2</v>
      </c>
      <c r="G7" s="228" t="s">
        <v>278</v>
      </c>
      <c r="H7" s="371">
        <v>25021390</v>
      </c>
      <c r="I7" s="372">
        <f>377235/1000</f>
        <v>377.235</v>
      </c>
      <c r="J7" s="373">
        <f>160579715.3/1000000</f>
        <v>160.5797153</v>
      </c>
    </row>
    <row r="8" spans="1:10" ht="24.75" customHeight="1">
      <c r="A8" s="369">
        <v>3</v>
      </c>
      <c r="B8" s="70" t="s">
        <v>114</v>
      </c>
      <c r="C8" s="269">
        <v>94036090</v>
      </c>
      <c r="D8" s="270">
        <f>9405911.8/1000</f>
        <v>9405.9118</v>
      </c>
      <c r="E8" s="370">
        <f>171376913/1000000</f>
        <v>171.376913</v>
      </c>
      <c r="F8" s="374">
        <v>3</v>
      </c>
      <c r="G8" s="402" t="s">
        <v>164</v>
      </c>
      <c r="H8" s="266">
        <v>22082090</v>
      </c>
      <c r="I8" s="372">
        <f>590949.03/1000</f>
        <v>590.94903</v>
      </c>
      <c r="J8" s="373">
        <f>145068334.9/1000000</f>
        <v>145.0683349</v>
      </c>
    </row>
    <row r="9" spans="1:10" ht="24.75" customHeight="1">
      <c r="A9" s="369">
        <v>4</v>
      </c>
      <c r="B9" s="73" t="s">
        <v>116</v>
      </c>
      <c r="C9" s="375">
        <v>10063099</v>
      </c>
      <c r="D9" s="270">
        <f>3065920.84/1000</f>
        <v>3065.9208399999998</v>
      </c>
      <c r="E9" s="370">
        <f>100081577.73/1000000</f>
        <v>100.08157773</v>
      </c>
      <c r="F9" s="369">
        <v>4</v>
      </c>
      <c r="G9" s="376" t="s">
        <v>300</v>
      </c>
      <c r="H9" s="266">
        <v>87041027</v>
      </c>
      <c r="I9" s="372">
        <f>1357174.8/1000</f>
        <v>1357.1748</v>
      </c>
      <c r="J9" s="373">
        <f>124573118.97/1000000</f>
        <v>124.57311897</v>
      </c>
    </row>
    <row r="10" spans="1:10" ht="24.75" customHeight="1">
      <c r="A10" s="369">
        <v>5</v>
      </c>
      <c r="B10" s="64" t="s">
        <v>433</v>
      </c>
      <c r="C10" s="273" t="s">
        <v>509</v>
      </c>
      <c r="D10" s="272">
        <f>762000/1000</f>
        <v>762</v>
      </c>
      <c r="E10" s="370">
        <f>43185288.02/1000000</f>
        <v>43.18528802</v>
      </c>
      <c r="F10" s="369">
        <v>5</v>
      </c>
      <c r="G10" s="376" t="s">
        <v>510</v>
      </c>
      <c r="H10" s="266">
        <v>87019090</v>
      </c>
      <c r="I10" s="372">
        <f>1444378.55/1000</f>
        <v>1444.3785500000001</v>
      </c>
      <c r="J10" s="373">
        <f>123368420.07/1000000</f>
        <v>123.36842007</v>
      </c>
    </row>
    <row r="11" spans="1:10" ht="24.75" customHeight="1">
      <c r="A11" s="225">
        <v>6</v>
      </c>
      <c r="B11" s="73" t="s">
        <v>357</v>
      </c>
      <c r="C11" s="273" t="s">
        <v>208</v>
      </c>
      <c r="D11" s="272">
        <f>1409386/1000</f>
        <v>1409.386</v>
      </c>
      <c r="E11" s="370">
        <f>22520845.95/1000000</f>
        <v>22.52084595</v>
      </c>
      <c r="F11" s="369">
        <v>6</v>
      </c>
      <c r="G11" s="70" t="s">
        <v>476</v>
      </c>
      <c r="H11" s="266">
        <v>84314990</v>
      </c>
      <c r="I11" s="372">
        <f>454794.7/1000</f>
        <v>454.79470000000003</v>
      </c>
      <c r="J11" s="373">
        <f>122707473.28/1000000</f>
        <v>122.70747328</v>
      </c>
    </row>
    <row r="12" spans="1:10" ht="24.75" customHeight="1">
      <c r="A12" s="369">
        <v>7</v>
      </c>
      <c r="B12" s="274" t="s">
        <v>118</v>
      </c>
      <c r="C12" s="275">
        <v>21011190</v>
      </c>
      <c r="D12" s="276">
        <f>163047.04/1000</f>
        <v>163.04704</v>
      </c>
      <c r="E12" s="370">
        <f>22125634.79/1000000</f>
        <v>22.12563479</v>
      </c>
      <c r="F12" s="369">
        <v>7</v>
      </c>
      <c r="G12" s="376" t="s">
        <v>511</v>
      </c>
      <c r="H12" s="266">
        <v>87089990</v>
      </c>
      <c r="I12" s="372">
        <f>1175250.68/1000</f>
        <v>1175.2506799999999</v>
      </c>
      <c r="J12" s="373">
        <f>104219254.45/1000000</f>
        <v>104.21925445000001</v>
      </c>
    </row>
    <row r="13" spans="1:10" ht="24.75" customHeight="1">
      <c r="A13" s="225">
        <v>8</v>
      </c>
      <c r="B13" s="377" t="s">
        <v>457</v>
      </c>
      <c r="C13" s="378">
        <v>87052000</v>
      </c>
      <c r="D13" s="379">
        <f>37295/1000</f>
        <v>37.295</v>
      </c>
      <c r="E13" s="370">
        <f>12813337.23/1000000</f>
        <v>12.81333723</v>
      </c>
      <c r="F13" s="369">
        <v>8</v>
      </c>
      <c r="G13" s="376" t="s">
        <v>301</v>
      </c>
      <c r="H13" s="266">
        <v>84742011</v>
      </c>
      <c r="I13" s="372">
        <f>1032529.97/1000</f>
        <v>1032.52997</v>
      </c>
      <c r="J13" s="373">
        <f>102745143.7/1000000</f>
        <v>102.7451437</v>
      </c>
    </row>
    <row r="14" spans="1:10" ht="24.75" customHeight="1">
      <c r="A14" s="369">
        <v>9</v>
      </c>
      <c r="B14" s="380" t="s">
        <v>387</v>
      </c>
      <c r="C14" s="381" t="s">
        <v>512</v>
      </c>
      <c r="D14" s="379">
        <f>36842.4/1000</f>
        <v>36.842400000000005</v>
      </c>
      <c r="E14" s="370">
        <f>9697236.31/1000000</f>
        <v>9.697236310000001</v>
      </c>
      <c r="F14" s="369">
        <v>9</v>
      </c>
      <c r="G14" s="376" t="s">
        <v>119</v>
      </c>
      <c r="H14" s="266">
        <v>11071000</v>
      </c>
      <c r="I14" s="372">
        <f>5700530/1000</f>
        <v>5700.53</v>
      </c>
      <c r="J14" s="373">
        <f>99925411.18/1000000</f>
        <v>99.92541118000001</v>
      </c>
    </row>
    <row r="15" spans="1:10" ht="24.75" customHeight="1">
      <c r="A15" s="225">
        <v>10</v>
      </c>
      <c r="B15" s="380" t="s">
        <v>123</v>
      </c>
      <c r="C15" s="381" t="s">
        <v>124</v>
      </c>
      <c r="D15" s="379">
        <f>41214.94/1000</f>
        <v>41.214940000000006</v>
      </c>
      <c r="E15" s="370">
        <f>9263121.66/1000000</f>
        <v>9.26312166</v>
      </c>
      <c r="F15" s="369">
        <v>10</v>
      </c>
      <c r="G15" s="376" t="s">
        <v>175</v>
      </c>
      <c r="H15" s="266">
        <v>18062090</v>
      </c>
      <c r="I15" s="372">
        <f>31251.402/1000</f>
        <v>31.251402</v>
      </c>
      <c r="J15" s="373">
        <f>48491189.69/1000000</f>
        <v>48.49118969</v>
      </c>
    </row>
    <row r="16" spans="1:10" ht="24.75" customHeight="1" thickBot="1">
      <c r="A16" s="82"/>
      <c r="B16" s="86"/>
      <c r="C16" s="382"/>
      <c r="D16" s="383"/>
      <c r="E16" s="384"/>
      <c r="F16" s="86"/>
      <c r="G16" s="385"/>
      <c r="H16" s="320"/>
      <c r="I16" s="386"/>
      <c r="J16" s="386"/>
    </row>
    <row r="17" spans="1:10" ht="24.75" customHeight="1" thickBot="1">
      <c r="A17" s="435" t="s">
        <v>130</v>
      </c>
      <c r="B17" s="452"/>
      <c r="C17" s="453"/>
      <c r="D17" s="387">
        <f>SUM(D6:D16)</f>
        <v>67966.36820000001</v>
      </c>
      <c r="E17" s="388">
        <f>SUM(E6:E16)</f>
        <v>2530.165818259999</v>
      </c>
      <c r="F17" s="435" t="s">
        <v>131</v>
      </c>
      <c r="G17" s="454"/>
      <c r="H17" s="455"/>
      <c r="I17" s="188">
        <f>SUM(I6:I16)</f>
        <v>14620.762132000002</v>
      </c>
      <c r="J17" s="389">
        <f>J6+J7+J8+J9+J10+J11+J12+J13+J14+J15</f>
        <v>1339.5230279008001</v>
      </c>
    </row>
    <row r="18" spans="1:10" ht="24.75" customHeight="1" thickBot="1">
      <c r="A18" s="390">
        <v>11</v>
      </c>
      <c r="B18" s="456" t="s">
        <v>104</v>
      </c>
      <c r="C18" s="457"/>
      <c r="D18" s="391">
        <f>D19-D17</f>
        <v>660.6814799999993</v>
      </c>
      <c r="E18" s="392">
        <f>E19-E17</f>
        <v>13.280550506000964</v>
      </c>
      <c r="F18" s="393">
        <v>11</v>
      </c>
      <c r="G18" s="456" t="s">
        <v>104</v>
      </c>
      <c r="H18" s="457"/>
      <c r="I18" s="394">
        <f>I19-I17</f>
        <v>25441787.619868</v>
      </c>
      <c r="J18" s="395">
        <f>J19-J17</f>
        <v>975.7946079231997</v>
      </c>
    </row>
    <row r="19" spans="1:10" ht="24.75" customHeight="1" thickBot="1">
      <c r="A19" s="101"/>
      <c r="B19" s="91" t="s">
        <v>40</v>
      </c>
      <c r="C19" s="396"/>
      <c r="D19" s="387">
        <f>68627049.68/1000</f>
        <v>68627.04968000001</v>
      </c>
      <c r="E19" s="397">
        <f>2543446368.766/1000000</f>
        <v>2543.446368766</v>
      </c>
      <c r="F19" s="398"/>
      <c r="G19" s="91" t="s">
        <v>40</v>
      </c>
      <c r="H19" s="396"/>
      <c r="I19" s="399">
        <f>25456408382/1000</f>
        <v>25456408.382</v>
      </c>
      <c r="J19" s="400">
        <f>2315317635.824/1000000</f>
        <v>2315.317635824</v>
      </c>
    </row>
    <row r="20" spans="1:10" ht="24.75" customHeight="1">
      <c r="A20" s="404" t="s">
        <v>513</v>
      </c>
      <c r="B20" s="404"/>
      <c r="C20" s="404"/>
      <c r="D20" s="404"/>
      <c r="E20" s="404"/>
      <c r="F20" s="404" t="s">
        <v>514</v>
      </c>
      <c r="G20" s="404"/>
      <c r="H20" s="404"/>
      <c r="I20" s="404"/>
      <c r="J20" s="404"/>
    </row>
    <row r="21" spans="1:10" ht="24.75" customHeight="1">
      <c r="A21" s="26"/>
      <c r="B21" s="108"/>
      <c r="C21" s="26"/>
      <c r="D21" s="109"/>
      <c r="E21" s="31"/>
      <c r="F21" s="26"/>
      <c r="G21" s="26"/>
      <c r="H21" s="26"/>
      <c r="I21" s="195"/>
      <c r="J21" s="401"/>
    </row>
    <row r="22" spans="1:10" ht="24.75" customHeight="1">
      <c r="A22" s="26"/>
      <c r="B22" s="31"/>
      <c r="C22" s="26"/>
      <c r="D22" s="195"/>
      <c r="E22" s="31"/>
      <c r="F22" s="31"/>
      <c r="G22" s="31"/>
      <c r="H22" s="26"/>
      <c r="I22" s="195"/>
      <c r="J22" s="401"/>
    </row>
  </sheetData>
  <sheetProtection/>
  <mergeCells count="11">
    <mergeCell ref="A1:J1"/>
    <mergeCell ref="A2:J2"/>
    <mergeCell ref="A3:J3"/>
    <mergeCell ref="B4:E4"/>
    <mergeCell ref="G4:J4"/>
    <mergeCell ref="A17:C17"/>
    <mergeCell ref="F17:H17"/>
    <mergeCell ref="B18:C18"/>
    <mergeCell ref="G18:H18"/>
    <mergeCell ref="A20:E20"/>
    <mergeCell ref="F20:J20"/>
  </mergeCells>
  <printOptions/>
  <pageMargins left="0.24" right="0.27" top="0.6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302229</dc:creator>
  <cp:keywords/>
  <dc:description/>
  <cp:lastModifiedBy>Manop Wongsanprasert</cp:lastModifiedBy>
  <cp:lastPrinted>2016-05-13T03:07:53Z</cp:lastPrinted>
  <dcterms:created xsi:type="dcterms:W3CDTF">2014-10-13T02:45:38Z</dcterms:created>
  <dcterms:modified xsi:type="dcterms:W3CDTF">2017-05-25T03:58:47Z</dcterms:modified>
  <cp:category/>
  <cp:version/>
  <cp:contentType/>
  <cp:contentStatus/>
</cp:coreProperties>
</file>